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 320\"/>
    </mc:Choice>
  </mc:AlternateContent>
  <xr:revisionPtr revIDLastSave="0" documentId="13_ncr:1_{AEC1B842-216C-46DC-81B9-E7DF6E6C57A5}" xr6:coauthVersionLast="44" xr6:coauthVersionMax="44" xr10:uidLastSave="{00000000-0000-0000-0000-000000000000}"/>
  <bookViews>
    <workbookView xWindow="-120" yWindow="510" windowWidth="24075" windowHeight="15360" activeTab="1" xr2:uid="{00000000-000D-0000-FFFF-FFFF00000000}"/>
  </bookViews>
  <sheets>
    <sheet name="Statement Cash Flows" sheetId="1" r:id="rId1"/>
    <sheet name="Rat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2" l="1"/>
  <c r="F49" i="2"/>
  <c r="G48" i="2"/>
  <c r="F48" i="2"/>
  <c r="G45" i="2"/>
  <c r="F45" i="2"/>
  <c r="G41" i="2"/>
  <c r="G51" i="2" s="1"/>
  <c r="F41" i="2"/>
  <c r="F51" i="2" s="1"/>
  <c r="G38" i="2"/>
  <c r="F38" i="2"/>
  <c r="G35" i="2"/>
  <c r="F35" i="2"/>
  <c r="G31" i="2"/>
  <c r="F31" i="2"/>
  <c r="G30" i="2"/>
  <c r="F30" i="2"/>
  <c r="G33" i="2"/>
  <c r="F33" i="2"/>
  <c r="G32" i="2"/>
  <c r="F32" i="2"/>
  <c r="G28" i="2"/>
  <c r="F28" i="2"/>
  <c r="G26" i="2"/>
  <c r="F26" i="2"/>
  <c r="G23" i="2"/>
  <c r="F23" i="2"/>
  <c r="G20" i="2"/>
  <c r="F20" i="2"/>
  <c r="G18" i="2"/>
  <c r="F18" i="2"/>
  <c r="G15" i="2"/>
  <c r="F15" i="2"/>
  <c r="G12" i="2"/>
  <c r="F12" i="2"/>
  <c r="G9" i="2"/>
  <c r="F9" i="2"/>
  <c r="O4" i="2"/>
  <c r="O8" i="2" s="1"/>
  <c r="G5" i="2" s="1"/>
  <c r="N4" i="2"/>
  <c r="N8" i="2" s="1"/>
  <c r="F5" i="2" s="1"/>
  <c r="M13" i="1"/>
  <c r="M11" i="1"/>
  <c r="M10" i="1"/>
  <c r="M12" i="1"/>
  <c r="M14" i="1"/>
  <c r="M5" i="1"/>
  <c r="M6" i="1"/>
  <c r="M7" i="1"/>
  <c r="L8" i="1"/>
  <c r="L4" i="1"/>
  <c r="K4" i="1"/>
  <c r="K8" i="1" s="1"/>
  <c r="M8" i="1" s="1"/>
  <c r="M3" i="1"/>
  <c r="M2" i="1"/>
  <c r="D20" i="1"/>
  <c r="D4" i="1"/>
  <c r="D5" i="1"/>
  <c r="D6" i="1"/>
  <c r="D8" i="1"/>
  <c r="D10" i="1"/>
  <c r="D12" i="1"/>
  <c r="D13" i="1"/>
  <c r="D14" i="1"/>
  <c r="D17" i="1"/>
  <c r="D18" i="1"/>
  <c r="D21" i="1"/>
  <c r="D23" i="1"/>
  <c r="D3" i="1"/>
  <c r="M4" i="1" l="1"/>
  <c r="F2" i="2"/>
  <c r="F42" i="2"/>
  <c r="F43" i="2" s="1"/>
  <c r="G2" i="2"/>
  <c r="G42" i="2"/>
  <c r="G43" i="2"/>
</calcChain>
</file>

<file path=xl/sharedStrings.xml><?xml version="1.0" encoding="utf-8"?>
<sst xmlns="http://schemas.openxmlformats.org/spreadsheetml/2006/main" count="163" uniqueCount="76">
  <si>
    <t>Assets</t>
  </si>
  <si>
    <t>Current Assets</t>
  </si>
  <si>
    <t>blank</t>
  </si>
  <si>
    <t>Cash</t>
  </si>
  <si>
    <t>Accounts receivable</t>
  </si>
  <si>
    <t>Inventories</t>
  </si>
  <si>
    <t>Total current assets</t>
  </si>
  <si>
    <t>Long-Term Assets</t>
  </si>
  <si>
    <t>Net property, plant, and equipment</t>
  </si>
  <si>
    <t>Total long-term assets</t>
  </si>
  <si>
    <t>Total Assets</t>
  </si>
  <si>
    <t>Current Liabilities</t>
  </si>
  <si>
    <t>Accounts payable</t>
  </si>
  <si>
    <t>Notes payable/short-term debt</t>
  </si>
  <si>
    <t>Total current liabilities</t>
  </si>
  <si>
    <t>Long-Term Liabilities</t>
  </si>
  <si>
    <t>Long-term debt</t>
  </si>
  <si>
    <t>Total long-term liabilities</t>
  </si>
  <si>
    <t>Total Liabilities</t>
  </si>
  <si>
    <t>Stockholders’ Equity</t>
  </si>
  <si>
    <t>Blank</t>
  </si>
  <si>
    <t>Common stock and paid-in surplus</t>
  </si>
  <si>
    <t>Retained earnings</t>
  </si>
  <si>
    <t>Total Stockholders’ Equity</t>
  </si>
  <si>
    <t>Total Liabilities and Stockholders’ Equity</t>
  </si>
  <si>
    <t>Changes</t>
  </si>
  <si>
    <t>Operating activities</t>
  </si>
  <si>
    <t>Net income</t>
  </si>
  <si>
    <t>Depreciation and amortization</t>
  </si>
  <si>
    <t>Cash effect of changes in</t>
  </si>
  <si>
    <t>−5.3</t>
  </si>
  <si>
    <t>−0.3</t>
  </si>
  <si>
    <t>−0.5</t>
  </si>
  <si>
    <t>Inventory</t>
  </si>
  <si>
    <t>−1.0</t>
  </si>
  <si>
    <t>Cash from operating activities</t>
  </si>
  <si>
    <t>−0.4</t>
  </si>
  <si>
    <t>Investment activities</t>
  </si>
  <si>
    <t>Capital expenditures</t>
  </si>
  <si>
    <t>−33.4</t>
  </si>
  <si>
    <t>−4.0</t>
  </si>
  <si>
    <t>Acquisitions and other investing activity</t>
  </si>
  <si>
    <t>-</t>
  </si>
  <si>
    <t>Cash from investing activities</t>
  </si>
  <si>
    <t>Financing activities</t>
  </si>
  <si>
    <t>Dividends paid</t>
  </si>
  <si>
    <t>Sale or purchase of stock</t>
  </si>
  <si>
    <t>Increase in short-term borrowing</t>
  </si>
  <si>
    <t>Increase in long-term borrowing</t>
  </si>
  <si>
    <t>Cash from financing activities</t>
  </si>
  <si>
    <t>Change in cash and cash equivalents</t>
  </si>
  <si>
    <t>Net sales</t>
  </si>
  <si>
    <t>Cost of sales</t>
  </si>
  <si>
    <t>Gross Profit</t>
  </si>
  <si>
    <t>Selling, general, and administrative expenses</t>
  </si>
  <si>
    <t>Research and development</t>
  </si>
  <si>
    <t>Operating Income</t>
  </si>
  <si>
    <t>Other income</t>
  </si>
  <si>
    <t>Interest income (expense)</t>
  </si>
  <si>
    <t>Pretax Income</t>
  </si>
  <si>
    <t>Taxes</t>
  </si>
  <si>
    <t>Net Income</t>
  </si>
  <si>
    <t>EBIT</t>
  </si>
  <si>
    <t>Times interest earned =EBIT/Interest Expemse</t>
  </si>
  <si>
    <t>Cash flow adequacy= (EBIT + Dep.)/Interest Expense</t>
  </si>
  <si>
    <t>ROE= ROA (1+D/E)</t>
  </si>
  <si>
    <t>times</t>
  </si>
  <si>
    <t>Days</t>
  </si>
  <si>
    <t>Inventory days = Inventory / average daily CGS</t>
  </si>
  <si>
    <t>days</t>
  </si>
  <si>
    <t>Accounts Payable days = Accounts Payable/ average daily CGS</t>
  </si>
  <si>
    <t>Net Debt= debt -cash</t>
  </si>
  <si>
    <t>EV= MVE+ Net Debt</t>
  </si>
  <si>
    <t>Debt to EV</t>
  </si>
  <si>
    <t>without Interest PMT</t>
  </si>
  <si>
    <t>with Interest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</si>
</sst>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readingOrder="1"/>
    </xf>
    <xf numFmtId="0" fontId="2" fillId="0" borderId="2" xfId="0" applyFont="1" applyBorder="1" applyAlignment="1">
      <alignment horizontal="center" readingOrder="1"/>
    </xf>
    <xf numFmtId="0" fontId="3" fillId="2" borderId="1" xfId="0" applyFont="1" applyFill="1" applyBorder="1" applyAlignment="1">
      <alignment horizontal="left" vertical="top" readingOrder="1"/>
    </xf>
    <xf numFmtId="0" fontId="4" fillId="2" borderId="1" xfId="0" applyFont="1" applyFill="1" applyBorder="1" applyAlignment="1">
      <alignment horizontal="left" vertical="top" readingOrder="1"/>
    </xf>
    <xf numFmtId="0" fontId="5" fillId="2" borderId="1" xfId="0" applyFont="1" applyFill="1" applyBorder="1" applyAlignment="1">
      <alignment horizontal="left" vertical="top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0" fontId="2" fillId="0" borderId="0" xfId="0" applyFont="1" applyAlignment="1">
      <alignment readingOrder="1"/>
    </xf>
    <xf numFmtId="0" fontId="6" fillId="2" borderId="1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top" readingOrder="1"/>
    </xf>
    <xf numFmtId="0" fontId="5" fillId="2" borderId="1" xfId="0" applyFont="1" applyFill="1" applyBorder="1" applyAlignment="1">
      <alignment horizontal="center" vertical="top" readingOrder="1"/>
    </xf>
    <xf numFmtId="0" fontId="7" fillId="2" borderId="1" xfId="0" applyFont="1" applyFill="1" applyBorder="1" applyAlignment="1">
      <alignment horizontal="left" vertical="top" readingOrder="1"/>
    </xf>
    <xf numFmtId="0" fontId="7" fillId="2" borderId="1" xfId="0" applyFont="1" applyFill="1" applyBorder="1" applyAlignment="1">
      <alignment horizontal="center" vertical="top" readingOrder="1"/>
    </xf>
    <xf numFmtId="0" fontId="4" fillId="2" borderId="1" xfId="0" applyFont="1" applyFill="1" applyBorder="1" applyAlignment="1">
      <alignment horizontal="center" vertical="top" readingOrder="1"/>
    </xf>
    <xf numFmtId="0" fontId="2" fillId="0" borderId="4" xfId="0" applyFont="1" applyBorder="1" applyAlignment="1">
      <alignment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8" fontId="4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left" vertical="top" readingOrder="1"/>
    </xf>
    <xf numFmtId="0" fontId="0" fillId="0" borderId="0" xfId="0" applyFont="1" applyAlignment="1">
      <alignment readingOrder="1"/>
    </xf>
    <xf numFmtId="0" fontId="9" fillId="2" borderId="1" xfId="0" applyFont="1" applyFill="1" applyBorder="1" applyAlignment="1">
      <alignment horizontal="left" vertical="top" readingOrder="1"/>
    </xf>
    <xf numFmtId="0" fontId="0" fillId="0" borderId="0" xfId="0"/>
    <xf numFmtId="10" fontId="0" fillId="0" borderId="0" xfId="1" applyNumberFormat="1" applyFont="1"/>
    <xf numFmtId="0" fontId="8" fillId="2" borderId="1" xfId="0" applyFont="1" applyFill="1" applyBorder="1" applyAlignment="1">
      <alignment horizontal="center" vertical="top" readingOrder="1"/>
    </xf>
    <xf numFmtId="0" fontId="0" fillId="0" borderId="0" xfId="0" applyFont="1"/>
    <xf numFmtId="0" fontId="10" fillId="2" borderId="1" xfId="0" applyFont="1" applyFill="1" applyBorder="1" applyAlignment="1">
      <alignment horizontal="left" vertical="top" readingOrder="1"/>
    </xf>
    <xf numFmtId="0" fontId="11" fillId="2" borderId="1" xfId="0" applyFont="1" applyFill="1" applyBorder="1" applyAlignment="1">
      <alignment horizontal="left" vertical="top" readingOrder="1"/>
    </xf>
    <xf numFmtId="0" fontId="12" fillId="2" borderId="1" xfId="0" applyFont="1" applyFill="1" applyBorder="1" applyAlignment="1">
      <alignment horizontal="left" vertical="top" readingOrder="1"/>
    </xf>
    <xf numFmtId="0" fontId="12" fillId="2" borderId="1" xfId="0" applyFont="1" applyFill="1" applyBorder="1" applyAlignment="1">
      <alignment horizontal="center" vertical="top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center" vertical="top" wrapText="1" readingOrder="1"/>
    </xf>
    <xf numFmtId="8" fontId="12" fillId="2" borderId="1" xfId="0" applyNumberFormat="1" applyFont="1" applyFill="1" applyBorder="1" applyAlignment="1">
      <alignment horizontal="center" vertical="top" wrapText="1" readingOrder="1"/>
    </xf>
    <xf numFmtId="10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104775</xdr:rowOff>
        </xdr:from>
        <xdr:to>
          <xdr:col>3</xdr:col>
          <xdr:colOff>619125</xdr:colOff>
          <xdr:row>3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F3F9B3F-9CAB-4B52-8335-94D68C1A7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</xdr:row>
          <xdr:rowOff>19050</xdr:rowOff>
        </xdr:from>
        <xdr:to>
          <xdr:col>3</xdr:col>
          <xdr:colOff>1009650</xdr:colOff>
          <xdr:row>6</xdr:row>
          <xdr:rowOff>114300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A0C3826-399D-4AFF-8342-93D115FEF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85725</xdr:rowOff>
        </xdr:from>
        <xdr:to>
          <xdr:col>3</xdr:col>
          <xdr:colOff>1104900</xdr:colOff>
          <xdr:row>9</xdr:row>
          <xdr:rowOff>190500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13A5FB1-CB9F-41C2-90E5-16856C3D1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142875</xdr:rowOff>
        </xdr:from>
        <xdr:to>
          <xdr:col>3</xdr:col>
          <xdr:colOff>1066800</xdr:colOff>
          <xdr:row>12</xdr:row>
          <xdr:rowOff>152400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1DC027E3-5419-453A-9A8C-DAE4E6746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114300</xdr:rowOff>
        </xdr:from>
        <xdr:to>
          <xdr:col>3</xdr:col>
          <xdr:colOff>1238250</xdr:colOff>
          <xdr:row>15</xdr:row>
          <xdr:rowOff>180975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6FE31404-F588-460C-A36E-395763246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66675</xdr:rowOff>
        </xdr:from>
        <xdr:to>
          <xdr:col>3</xdr:col>
          <xdr:colOff>1219200</xdr:colOff>
          <xdr:row>18</xdr:row>
          <xdr:rowOff>114300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7A88943-ACA1-4E19-AC78-49A40487C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3</xdr:col>
          <xdr:colOff>1133475</xdr:colOff>
          <xdr:row>21</xdr:row>
          <xdr:rowOff>28575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C94CB190-EBCB-4F56-8513-E3128160A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3</xdr:col>
          <xdr:colOff>1133475</xdr:colOff>
          <xdr:row>24</xdr:row>
          <xdr:rowOff>38100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DF20C7B9-20BF-4281-B190-08B00FB41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3</xdr:col>
          <xdr:colOff>1066800</xdr:colOff>
          <xdr:row>26</xdr:row>
          <xdr:rowOff>152400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F0B70F52-6DC8-4BA7-850F-CDA393CAE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3</xdr:col>
          <xdr:colOff>1028700</xdr:colOff>
          <xdr:row>29</xdr:row>
          <xdr:rowOff>9525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46ECE51-8FAD-405C-B0D8-09EC62257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47625</xdr:rowOff>
        </xdr:from>
        <xdr:to>
          <xdr:col>3</xdr:col>
          <xdr:colOff>962025</xdr:colOff>
          <xdr:row>36</xdr:row>
          <xdr:rowOff>28575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67BC9F78-ABF4-409C-B547-797627AB0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3</xdr:col>
          <xdr:colOff>904875</xdr:colOff>
          <xdr:row>39</xdr:row>
          <xdr:rowOff>28575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B207977C-B637-4E79-9B22-D0E72BCF2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3</xdr:col>
          <xdr:colOff>1114425</xdr:colOff>
          <xdr:row>43</xdr:row>
          <xdr:rowOff>95250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96FFC4E8-0D77-4177-B6EF-45EF77216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95250</xdr:rowOff>
        </xdr:from>
        <xdr:to>
          <xdr:col>3</xdr:col>
          <xdr:colOff>1171575</xdr:colOff>
          <xdr:row>62</xdr:row>
          <xdr:rowOff>123825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6AE0B052-58AA-4EBB-8C25-CE1B0398D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28575</xdr:rowOff>
        </xdr:from>
        <xdr:to>
          <xdr:col>3</xdr:col>
          <xdr:colOff>1162050</xdr:colOff>
          <xdr:row>46</xdr:row>
          <xdr:rowOff>114300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79A19D1B-7AE8-4FC9-A78F-34878980A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38100</xdr:rowOff>
        </xdr:from>
        <xdr:to>
          <xdr:col>3</xdr:col>
          <xdr:colOff>1257300</xdr:colOff>
          <xdr:row>49</xdr:row>
          <xdr:rowOff>95250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E798E0F7-F470-4350-9AB4-AB3D90583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161925</xdr:rowOff>
        </xdr:from>
        <xdr:to>
          <xdr:col>3</xdr:col>
          <xdr:colOff>1266825</xdr:colOff>
          <xdr:row>52</xdr:row>
          <xdr:rowOff>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E5486BA0-AD2B-44FC-8608-ABECB0FE3E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53</xdr:row>
          <xdr:rowOff>9525</xdr:rowOff>
        </xdr:from>
        <xdr:to>
          <xdr:col>4</xdr:col>
          <xdr:colOff>95250</xdr:colOff>
          <xdr:row>54</xdr:row>
          <xdr:rowOff>180975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17BE459-29CD-4EB7-8A4F-AB3862DB6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55</xdr:row>
          <xdr:rowOff>66675</xdr:rowOff>
        </xdr:from>
        <xdr:to>
          <xdr:col>4</xdr:col>
          <xdr:colOff>428625</xdr:colOff>
          <xdr:row>57</xdr:row>
          <xdr:rowOff>38100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D193C235-9129-4F89-9A0A-4C922E7FF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emf"/><Relationship Id="rId26" Type="http://schemas.openxmlformats.org/officeDocument/2006/relationships/image" Target="../media/image12.emf"/><Relationship Id="rId39" Type="http://schemas.openxmlformats.org/officeDocument/2006/relationships/oleObject" Target="../embeddings/oleObject19.bin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34" Type="http://schemas.openxmlformats.org/officeDocument/2006/relationships/image" Target="../media/image16.emf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33" Type="http://schemas.openxmlformats.org/officeDocument/2006/relationships/oleObject" Target="../embeddings/oleObject16.bin"/><Relationship Id="rId38" Type="http://schemas.openxmlformats.org/officeDocument/2006/relationships/image" Target="../media/image18.emf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29" Type="http://schemas.openxmlformats.org/officeDocument/2006/relationships/oleObject" Target="../embeddings/oleObject14.bin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emf"/><Relationship Id="rId32" Type="http://schemas.openxmlformats.org/officeDocument/2006/relationships/image" Target="../media/image15.emf"/><Relationship Id="rId37" Type="http://schemas.openxmlformats.org/officeDocument/2006/relationships/oleObject" Target="../embeddings/oleObject18.bin"/><Relationship Id="rId40" Type="http://schemas.openxmlformats.org/officeDocument/2006/relationships/image" Target="../media/image19.e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28" Type="http://schemas.openxmlformats.org/officeDocument/2006/relationships/image" Target="../media/image13.emf"/><Relationship Id="rId36" Type="http://schemas.openxmlformats.org/officeDocument/2006/relationships/image" Target="../media/image17.emf"/><Relationship Id="rId10" Type="http://schemas.openxmlformats.org/officeDocument/2006/relationships/image" Target="../media/image4.emf"/><Relationship Id="rId19" Type="http://schemas.openxmlformats.org/officeDocument/2006/relationships/oleObject" Target="../embeddings/oleObject9.bin"/><Relationship Id="rId31" Type="http://schemas.openxmlformats.org/officeDocument/2006/relationships/oleObject" Target="../embeddings/oleObject15.bin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emf"/><Relationship Id="rId22" Type="http://schemas.openxmlformats.org/officeDocument/2006/relationships/image" Target="../media/image10.emf"/><Relationship Id="rId27" Type="http://schemas.openxmlformats.org/officeDocument/2006/relationships/oleObject" Target="../embeddings/oleObject13.bin"/><Relationship Id="rId30" Type="http://schemas.openxmlformats.org/officeDocument/2006/relationships/image" Target="../media/image14.emf"/><Relationship Id="rId35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workbookViewId="0">
      <selection sqref="A1:XFD1048576"/>
    </sheetView>
  </sheetViews>
  <sheetFormatPr defaultRowHeight="18.75" x14ac:dyDescent="0.3"/>
  <cols>
    <col min="1" max="1" width="42.5703125" style="8" customWidth="1"/>
    <col min="2" max="2" width="10" style="8" bestFit="1" customWidth="1"/>
    <col min="3" max="3" width="9.42578125" style="8" customWidth="1"/>
    <col min="4" max="4" width="10.5703125" style="1" customWidth="1"/>
    <col min="5" max="5" width="4.85546875" style="8" customWidth="1"/>
    <col min="6" max="6" width="45.28515625" style="8" customWidth="1"/>
    <col min="7" max="8" width="9.140625" style="8"/>
    <col min="9" max="9" width="5.7109375" style="8" customWidth="1"/>
    <col min="10" max="10" width="35.42578125" style="8" customWidth="1"/>
    <col min="11" max="12" width="12" style="8" bestFit="1" customWidth="1"/>
    <col min="13" max="16384" width="9.140625" style="8"/>
  </cols>
  <sheetData>
    <row r="1" spans="1:13" ht="19.5" thickBot="1" x14ac:dyDescent="0.35">
      <c r="A1" s="5" t="s">
        <v>0</v>
      </c>
      <c r="B1" s="5">
        <v>2016</v>
      </c>
      <c r="C1" s="5">
        <v>2015</v>
      </c>
      <c r="F1" s="9" t="s">
        <v>2</v>
      </c>
      <c r="G1" s="10">
        <v>2016</v>
      </c>
      <c r="H1" s="10">
        <v>2015</v>
      </c>
      <c r="J1" s="11" t="s">
        <v>2</v>
      </c>
      <c r="K1" s="12">
        <v>2016</v>
      </c>
      <c r="L1" s="12">
        <v>2015</v>
      </c>
      <c r="M1" s="8" t="s">
        <v>25</v>
      </c>
    </row>
    <row r="2" spans="1:13" ht="19.5" thickBot="1" x14ac:dyDescent="0.35">
      <c r="A2" s="3" t="s">
        <v>1</v>
      </c>
      <c r="B2" s="13" t="s">
        <v>2</v>
      </c>
      <c r="C2" s="13" t="s">
        <v>2</v>
      </c>
      <c r="D2" s="1" t="s">
        <v>25</v>
      </c>
      <c r="F2" s="4" t="s">
        <v>26</v>
      </c>
      <c r="G2" s="14" t="s">
        <v>2</v>
      </c>
      <c r="H2" s="14" t="s">
        <v>2</v>
      </c>
      <c r="J2" s="4" t="s">
        <v>51</v>
      </c>
      <c r="K2" s="15">
        <v>186.7</v>
      </c>
      <c r="L2" s="15">
        <v>176.1</v>
      </c>
      <c r="M2" s="8">
        <f>K2-L2</f>
        <v>10.599999999999994</v>
      </c>
    </row>
    <row r="3" spans="1:13" ht="19.5" thickBot="1" x14ac:dyDescent="0.35">
      <c r="A3" s="4" t="s">
        <v>3</v>
      </c>
      <c r="B3" s="4">
        <v>23.2</v>
      </c>
      <c r="C3" s="4">
        <v>20.5</v>
      </c>
      <c r="D3" s="1">
        <f>B3-C3</f>
        <v>2.6999999999999993</v>
      </c>
      <c r="F3" s="4" t="s">
        <v>27</v>
      </c>
      <c r="G3" s="15">
        <v>2</v>
      </c>
      <c r="H3" s="15">
        <v>1.9</v>
      </c>
      <c r="J3" s="4" t="s">
        <v>52</v>
      </c>
      <c r="K3" s="15">
        <v>-153.4</v>
      </c>
      <c r="L3" s="15">
        <v>-147.30000000000001</v>
      </c>
      <c r="M3" s="16">
        <f>K3-L3</f>
        <v>-6.0999999999999943</v>
      </c>
    </row>
    <row r="4" spans="1:13" ht="19.5" thickBot="1" x14ac:dyDescent="0.35">
      <c r="A4" s="4" t="s">
        <v>4</v>
      </c>
      <c r="B4" s="4">
        <v>18.5</v>
      </c>
      <c r="C4" s="4">
        <v>13.2</v>
      </c>
      <c r="D4" s="1">
        <f>B4-C4</f>
        <v>5.3000000000000007</v>
      </c>
      <c r="F4" s="4" t="s">
        <v>28</v>
      </c>
      <c r="G4" s="15">
        <v>1.2</v>
      </c>
      <c r="H4" s="15">
        <v>1.1000000000000001</v>
      </c>
      <c r="J4" s="5" t="s">
        <v>53</v>
      </c>
      <c r="K4" s="15">
        <f>K2+K3</f>
        <v>33.299999999999983</v>
      </c>
      <c r="L4" s="15">
        <f>L2+L3</f>
        <v>28.799999999999983</v>
      </c>
      <c r="M4" s="8">
        <f>K4-L4</f>
        <v>4.5</v>
      </c>
    </row>
    <row r="5" spans="1:13" ht="19.5" thickBot="1" x14ac:dyDescent="0.35">
      <c r="A5" s="4" t="s">
        <v>5</v>
      </c>
      <c r="B5" s="4">
        <v>15.3</v>
      </c>
      <c r="C5" s="4">
        <v>14.3</v>
      </c>
      <c r="D5" s="2">
        <f>B5-C5</f>
        <v>1</v>
      </c>
      <c r="F5" s="4" t="s">
        <v>29</v>
      </c>
      <c r="G5" s="14" t="s">
        <v>2</v>
      </c>
      <c r="H5" s="14" t="s">
        <v>2</v>
      </c>
      <c r="J5" s="4" t="s">
        <v>54</v>
      </c>
      <c r="K5" s="15">
        <v>-13.5</v>
      </c>
      <c r="L5" s="15">
        <v>-13</v>
      </c>
      <c r="M5" s="8">
        <f t="shared" ref="M5:M14" si="0">K5-L5</f>
        <v>-0.5</v>
      </c>
    </row>
    <row r="6" spans="1:13" ht="19.5" thickBot="1" x14ac:dyDescent="0.35">
      <c r="A6" s="4" t="s">
        <v>6</v>
      </c>
      <c r="B6" s="4">
        <v>57</v>
      </c>
      <c r="C6" s="4">
        <v>48</v>
      </c>
      <c r="D6" s="1">
        <f>B6-C6</f>
        <v>9</v>
      </c>
      <c r="F6" s="4" t="s">
        <v>4</v>
      </c>
      <c r="G6" s="15" t="s">
        <v>30</v>
      </c>
      <c r="H6" s="15" t="s">
        <v>31</v>
      </c>
      <c r="J6" s="4" t="s">
        <v>55</v>
      </c>
      <c r="K6" s="15">
        <v>-8.1999999999999993</v>
      </c>
      <c r="L6" s="15">
        <v>-7.6</v>
      </c>
      <c r="M6" s="8">
        <f t="shared" si="0"/>
        <v>-0.59999999999999964</v>
      </c>
    </row>
    <row r="7" spans="1:13" ht="19.5" thickBot="1" x14ac:dyDescent="0.35">
      <c r="A7" s="3" t="s">
        <v>7</v>
      </c>
      <c r="B7" s="13" t="s">
        <v>2</v>
      </c>
      <c r="C7" s="13" t="s">
        <v>2</v>
      </c>
      <c r="F7" s="4" t="s">
        <v>12</v>
      </c>
      <c r="G7" s="15">
        <v>2.7</v>
      </c>
      <c r="H7" s="15" t="s">
        <v>32</v>
      </c>
      <c r="J7" s="4" t="s">
        <v>28</v>
      </c>
      <c r="K7" s="15">
        <v>-1.2</v>
      </c>
      <c r="L7" s="15">
        <v>-1.1000000000000001</v>
      </c>
      <c r="M7" s="16">
        <f t="shared" si="0"/>
        <v>-9.9999999999999867E-2</v>
      </c>
    </row>
    <row r="8" spans="1:13" ht="19.5" thickBot="1" x14ac:dyDescent="0.35">
      <c r="A8" s="4" t="s">
        <v>8</v>
      </c>
      <c r="B8" s="4">
        <v>113.1</v>
      </c>
      <c r="C8" s="4">
        <v>80.900000000000006</v>
      </c>
      <c r="D8" s="1">
        <f>B8-C8</f>
        <v>32.199999999999989</v>
      </c>
      <c r="F8" s="4" t="s">
        <v>33</v>
      </c>
      <c r="G8" s="15" t="s">
        <v>34</v>
      </c>
      <c r="H8" s="15" t="s">
        <v>34</v>
      </c>
      <c r="J8" s="5" t="s">
        <v>56</v>
      </c>
      <c r="K8" s="12">
        <f>SUM(K4:K7)</f>
        <v>10.399999999999984</v>
      </c>
      <c r="L8" s="12">
        <f>SUM(L4:L7)</f>
        <v>7.0999999999999837</v>
      </c>
      <c r="M8" s="8">
        <f t="shared" si="0"/>
        <v>3.3000000000000007</v>
      </c>
    </row>
    <row r="9" spans="1:13" ht="19.5" thickBot="1" x14ac:dyDescent="0.35">
      <c r="A9" s="4" t="s">
        <v>9</v>
      </c>
      <c r="B9" s="4">
        <v>113.1</v>
      </c>
      <c r="C9" s="4">
        <v>80.900000000000006</v>
      </c>
      <c r="D9" s="2"/>
      <c r="F9" s="5" t="s">
        <v>35</v>
      </c>
      <c r="G9" s="12" t="s">
        <v>36</v>
      </c>
      <c r="H9" s="12">
        <v>1.2</v>
      </c>
      <c r="J9" s="6" t="s">
        <v>57</v>
      </c>
      <c r="K9" s="17" t="s">
        <v>42</v>
      </c>
      <c r="L9" s="17" t="s">
        <v>42</v>
      </c>
    </row>
    <row r="10" spans="1:13" ht="22.5" customHeight="1" thickBot="1" x14ac:dyDescent="0.35">
      <c r="A10" s="5" t="s">
        <v>10</v>
      </c>
      <c r="B10" s="5">
        <v>170.1</v>
      </c>
      <c r="C10" s="5">
        <v>128.9</v>
      </c>
      <c r="D10" s="18">
        <f>B10-C10</f>
        <v>41.199999999999989</v>
      </c>
      <c r="F10" s="6" t="s">
        <v>37</v>
      </c>
      <c r="G10" s="19" t="s">
        <v>2</v>
      </c>
      <c r="H10" s="19" t="s">
        <v>2</v>
      </c>
      <c r="J10" s="7" t="s">
        <v>62</v>
      </c>
      <c r="K10" s="20">
        <v>10.4</v>
      </c>
      <c r="L10" s="20">
        <v>7.1</v>
      </c>
      <c r="M10" s="8">
        <f t="shared" si="0"/>
        <v>3.3000000000000007</v>
      </c>
    </row>
    <row r="11" spans="1:13" ht="19.5" thickBot="1" x14ac:dyDescent="0.35">
      <c r="A11" s="3" t="s">
        <v>11</v>
      </c>
      <c r="B11" s="13" t="s">
        <v>2</v>
      </c>
      <c r="C11" s="13" t="s">
        <v>2</v>
      </c>
      <c r="F11" s="6" t="s">
        <v>38</v>
      </c>
      <c r="G11" s="20" t="s">
        <v>39</v>
      </c>
      <c r="H11" s="20" t="s">
        <v>40</v>
      </c>
      <c r="J11" s="6" t="s">
        <v>58</v>
      </c>
      <c r="K11" s="20">
        <v>-7.7</v>
      </c>
      <c r="L11" s="20">
        <v>-4.5999999999999996</v>
      </c>
      <c r="M11" s="8">
        <f t="shared" si="0"/>
        <v>-3.1000000000000005</v>
      </c>
    </row>
    <row r="12" spans="1:13" ht="36.75" thickBot="1" x14ac:dyDescent="0.35">
      <c r="A12" s="4" t="s">
        <v>12</v>
      </c>
      <c r="B12" s="4">
        <v>29.2</v>
      </c>
      <c r="C12" s="4">
        <v>26.5</v>
      </c>
      <c r="D12" s="1">
        <f>B12-C12</f>
        <v>2.6999999999999993</v>
      </c>
      <c r="F12" s="6" t="s">
        <v>41</v>
      </c>
      <c r="G12" s="20" t="s">
        <v>42</v>
      </c>
      <c r="H12" s="20" t="s">
        <v>42</v>
      </c>
      <c r="J12" s="7" t="s">
        <v>59</v>
      </c>
      <c r="K12" s="20">
        <v>2.7</v>
      </c>
      <c r="L12" s="20">
        <v>2.5</v>
      </c>
      <c r="M12" s="8">
        <f t="shared" si="0"/>
        <v>0.20000000000000018</v>
      </c>
    </row>
    <row r="13" spans="1:13" ht="19.5" thickBot="1" x14ac:dyDescent="0.35">
      <c r="A13" s="4" t="s">
        <v>13</v>
      </c>
      <c r="B13" s="4">
        <v>5.5</v>
      </c>
      <c r="C13" s="4">
        <v>3.2</v>
      </c>
      <c r="D13" s="2">
        <f>B13-C13</f>
        <v>2.2999999999999998</v>
      </c>
      <c r="F13" s="7" t="s">
        <v>43</v>
      </c>
      <c r="G13" s="17" t="s">
        <v>39</v>
      </c>
      <c r="H13" s="17" t="s">
        <v>40</v>
      </c>
      <c r="J13" s="6" t="s">
        <v>60</v>
      </c>
      <c r="K13" s="20">
        <v>-0.7</v>
      </c>
      <c r="L13" s="20">
        <v>-0.6</v>
      </c>
      <c r="M13" s="16">
        <f t="shared" si="0"/>
        <v>-9.9999999999999978E-2</v>
      </c>
    </row>
    <row r="14" spans="1:13" ht="19.5" thickBot="1" x14ac:dyDescent="0.35">
      <c r="A14" s="4" t="s">
        <v>14</v>
      </c>
      <c r="B14" s="4">
        <v>34.700000000000003</v>
      </c>
      <c r="C14" s="4">
        <v>29.7</v>
      </c>
      <c r="D14" s="1">
        <f>B14-C14</f>
        <v>5.0000000000000036</v>
      </c>
      <c r="F14" s="6" t="s">
        <v>44</v>
      </c>
      <c r="G14" s="19" t="s">
        <v>2</v>
      </c>
      <c r="H14" s="19" t="s">
        <v>2</v>
      </c>
      <c r="J14" s="7" t="s">
        <v>61</v>
      </c>
      <c r="K14" s="20">
        <v>2</v>
      </c>
      <c r="L14" s="20">
        <v>1.9</v>
      </c>
      <c r="M14" s="16">
        <f t="shared" si="0"/>
        <v>0.10000000000000009</v>
      </c>
    </row>
    <row r="15" spans="1:13" ht="19.5" thickBot="1" x14ac:dyDescent="0.35">
      <c r="A15" s="3" t="s">
        <v>15</v>
      </c>
      <c r="B15" s="13" t="s">
        <v>2</v>
      </c>
      <c r="C15" s="13" t="s">
        <v>2</v>
      </c>
      <c r="F15" s="6" t="s">
        <v>45</v>
      </c>
      <c r="G15" s="20" t="s">
        <v>34</v>
      </c>
      <c r="H15" s="20" t="s">
        <v>34</v>
      </c>
      <c r="J15" s="6"/>
      <c r="K15" s="21"/>
      <c r="L15" s="21"/>
    </row>
    <row r="16" spans="1:13" ht="19.5" thickBot="1" x14ac:dyDescent="0.35">
      <c r="A16" s="4" t="s">
        <v>16</v>
      </c>
      <c r="B16" s="4">
        <v>113.2</v>
      </c>
      <c r="C16" s="4">
        <v>78</v>
      </c>
      <c r="F16" s="6" t="s">
        <v>46</v>
      </c>
      <c r="G16" s="20" t="s">
        <v>42</v>
      </c>
      <c r="H16" s="20" t="s">
        <v>42</v>
      </c>
      <c r="J16" s="6"/>
      <c r="K16" s="21"/>
      <c r="L16" s="21"/>
    </row>
    <row r="17" spans="1:8" ht="19.5" thickBot="1" x14ac:dyDescent="0.35">
      <c r="A17" s="4" t="s">
        <v>17</v>
      </c>
      <c r="B17" s="4">
        <v>113.2</v>
      </c>
      <c r="C17" s="4">
        <v>78</v>
      </c>
      <c r="D17" s="2">
        <f>B17-C17</f>
        <v>35.200000000000003</v>
      </c>
      <c r="F17" s="6" t="s">
        <v>47</v>
      </c>
      <c r="G17" s="20">
        <v>2.2999999999999998</v>
      </c>
      <c r="H17" s="20">
        <v>3</v>
      </c>
    </row>
    <row r="18" spans="1:8" ht="19.5" thickBot="1" x14ac:dyDescent="0.35">
      <c r="A18" s="5" t="s">
        <v>18</v>
      </c>
      <c r="B18" s="5">
        <v>147.9</v>
      </c>
      <c r="C18" s="5">
        <v>107.7</v>
      </c>
      <c r="D18" s="1">
        <f>B18-C18</f>
        <v>40.200000000000003</v>
      </c>
      <c r="F18" s="6" t="s">
        <v>48</v>
      </c>
      <c r="G18" s="22">
        <v>35.200000000000003</v>
      </c>
      <c r="H18" s="22">
        <v>2.5</v>
      </c>
    </row>
    <row r="19" spans="1:8" ht="19.5" thickBot="1" x14ac:dyDescent="0.35">
      <c r="A19" s="3" t="s">
        <v>19</v>
      </c>
      <c r="B19" s="13" t="s">
        <v>20</v>
      </c>
      <c r="C19" s="13" t="s">
        <v>20</v>
      </c>
      <c r="F19" s="7" t="s">
        <v>49</v>
      </c>
      <c r="G19" s="17">
        <v>36.5</v>
      </c>
      <c r="H19" s="17">
        <v>4.5</v>
      </c>
    </row>
    <row r="20" spans="1:8" ht="36.75" thickBot="1" x14ac:dyDescent="0.35">
      <c r="A20" s="4" t="s">
        <v>21</v>
      </c>
      <c r="B20" s="4">
        <v>8</v>
      </c>
      <c r="C20" s="4">
        <v>8</v>
      </c>
      <c r="D20" s="1">
        <f>B20-C20</f>
        <v>0</v>
      </c>
      <c r="F20" s="7" t="s">
        <v>50</v>
      </c>
      <c r="G20" s="17">
        <v>2.7</v>
      </c>
      <c r="H20" s="17">
        <v>1.7</v>
      </c>
    </row>
    <row r="21" spans="1:8" ht="19.5" thickBot="1" x14ac:dyDescent="0.35">
      <c r="A21" s="4" t="s">
        <v>22</v>
      </c>
      <c r="B21" s="4">
        <v>14.2</v>
      </c>
      <c r="C21" s="4">
        <v>13.2</v>
      </c>
      <c r="D21" s="1">
        <f>B21-C21</f>
        <v>1</v>
      </c>
    </row>
    <row r="22" spans="1:8" ht="19.5" thickBot="1" x14ac:dyDescent="0.35">
      <c r="A22" s="5" t="s">
        <v>23</v>
      </c>
      <c r="B22" s="5">
        <v>22.2</v>
      </c>
      <c r="C22" s="5">
        <v>21.2</v>
      </c>
      <c r="D22" s="2"/>
    </row>
    <row r="23" spans="1:8" ht="19.5" thickBot="1" x14ac:dyDescent="0.35">
      <c r="A23" s="5" t="s">
        <v>24</v>
      </c>
      <c r="B23" s="5">
        <v>170.1</v>
      </c>
      <c r="C23" s="5">
        <v>128.9</v>
      </c>
      <c r="D23" s="1">
        <f>B23-C23</f>
        <v>41.199999999999989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tabSelected="1" workbookViewId="0">
      <selection activeCell="I35" sqref="I35"/>
    </sheetView>
  </sheetViews>
  <sheetFormatPr defaultRowHeight="15" x14ac:dyDescent="0.25"/>
  <cols>
    <col min="1" max="3" width="9.140625" style="29"/>
    <col min="4" max="4" width="20.85546875" style="29" customWidth="1"/>
    <col min="5" max="5" width="20.42578125" style="29" customWidth="1"/>
    <col min="6" max="7" width="9.140625" style="40"/>
    <col min="8" max="8" width="7.42578125" style="29" customWidth="1"/>
    <col min="9" max="9" width="42" style="29" customWidth="1"/>
    <col min="10" max="10" width="9.140625" style="29"/>
    <col min="11" max="11" width="6.7109375" style="29" customWidth="1"/>
    <col min="12" max="12" width="4.7109375" style="29" customWidth="1"/>
    <col min="13" max="13" width="44" style="29" customWidth="1"/>
    <col min="14" max="16384" width="9.140625" style="29"/>
  </cols>
  <sheetData>
    <row r="1" spans="6:15" ht="15.75" thickBot="1" x14ac:dyDescent="0.3">
      <c r="F1" s="28">
        <v>2016</v>
      </c>
      <c r="G1" s="28">
        <v>2015</v>
      </c>
      <c r="H1" s="28"/>
      <c r="I1" s="23" t="s">
        <v>0</v>
      </c>
      <c r="J1" s="23">
        <v>2016</v>
      </c>
      <c r="K1" s="23">
        <v>2015</v>
      </c>
      <c r="L1" s="24"/>
      <c r="M1" s="25" t="s">
        <v>2</v>
      </c>
      <c r="N1" s="28">
        <v>2016</v>
      </c>
      <c r="O1" s="28">
        <v>2015</v>
      </c>
    </row>
    <row r="2" spans="6:15" ht="15.75" thickBot="1" x14ac:dyDescent="0.3">
      <c r="F2" s="39">
        <f>N4/N2</f>
        <v>0.17836100696304225</v>
      </c>
      <c r="G2" s="39">
        <f>O4/O2</f>
        <v>0.16354344122657571</v>
      </c>
      <c r="I2" s="30" t="s">
        <v>1</v>
      </c>
      <c r="J2" s="31" t="s">
        <v>2</v>
      </c>
      <c r="K2" s="31" t="s">
        <v>2</v>
      </c>
      <c r="L2" s="24"/>
      <c r="M2" s="32" t="s">
        <v>51</v>
      </c>
      <c r="N2" s="33">
        <v>186.7</v>
      </c>
      <c r="O2" s="33">
        <v>176.1</v>
      </c>
    </row>
    <row r="3" spans="6:15" ht="15.75" thickBot="1" x14ac:dyDescent="0.3">
      <c r="F3" s="39"/>
      <c r="G3" s="39"/>
      <c r="I3" s="32" t="s">
        <v>3</v>
      </c>
      <c r="J3" s="32">
        <v>23.2</v>
      </c>
      <c r="K3" s="32">
        <v>20.5</v>
      </c>
      <c r="L3" s="24"/>
      <c r="M3" s="32" t="s">
        <v>52</v>
      </c>
      <c r="N3" s="33">
        <v>-153.4</v>
      </c>
      <c r="O3" s="33">
        <v>-147.30000000000001</v>
      </c>
    </row>
    <row r="4" spans="6:15" ht="15.75" thickBot="1" x14ac:dyDescent="0.3">
      <c r="F4" s="39"/>
      <c r="G4" s="39"/>
      <c r="I4" s="32" t="s">
        <v>4</v>
      </c>
      <c r="J4" s="32">
        <v>18.5</v>
      </c>
      <c r="K4" s="32">
        <v>13.2</v>
      </c>
      <c r="L4" s="24"/>
      <c r="M4" s="23" t="s">
        <v>53</v>
      </c>
      <c r="N4" s="33">
        <f>N2+N3</f>
        <v>33.299999999999983</v>
      </c>
      <c r="O4" s="33">
        <f>O2+O3</f>
        <v>28.799999999999983</v>
      </c>
    </row>
    <row r="5" spans="6:15" ht="15.75" thickBot="1" x14ac:dyDescent="0.3">
      <c r="F5" s="39">
        <f>N8/N2</f>
        <v>5.5704338510980105E-2</v>
      </c>
      <c r="G5" s="39">
        <f>O8/O2</f>
        <v>4.0318001135718248E-2</v>
      </c>
      <c r="I5" s="32" t="s">
        <v>5</v>
      </c>
      <c r="J5" s="32">
        <v>15.3</v>
      </c>
      <c r="K5" s="32">
        <v>14.3</v>
      </c>
      <c r="L5" s="24"/>
      <c r="M5" s="32" t="s">
        <v>54</v>
      </c>
      <c r="N5" s="33">
        <v>-13.5</v>
      </c>
      <c r="O5" s="33">
        <v>-13</v>
      </c>
    </row>
    <row r="6" spans="6:15" ht="15.75" thickBot="1" x14ac:dyDescent="0.3">
      <c r="F6" s="39"/>
      <c r="G6" s="39"/>
      <c r="I6" s="32" t="s">
        <v>6</v>
      </c>
      <c r="J6" s="32">
        <v>57</v>
      </c>
      <c r="K6" s="32">
        <v>48</v>
      </c>
      <c r="L6" s="24"/>
      <c r="M6" s="32" t="s">
        <v>55</v>
      </c>
      <c r="N6" s="33">
        <v>-8.1999999999999993</v>
      </c>
      <c r="O6" s="33">
        <v>-7.6</v>
      </c>
    </row>
    <row r="7" spans="6:15" ht="15.75" thickBot="1" x14ac:dyDescent="0.3">
      <c r="F7" s="39"/>
      <c r="G7" s="39"/>
      <c r="I7" s="30" t="s">
        <v>7</v>
      </c>
      <c r="J7" s="31" t="s">
        <v>2</v>
      </c>
      <c r="K7" s="31" t="s">
        <v>2</v>
      </c>
      <c r="L7" s="24"/>
      <c r="M7" s="32" t="s">
        <v>28</v>
      </c>
      <c r="N7" s="33">
        <v>-1.2</v>
      </c>
      <c r="O7" s="33">
        <v>-1.1000000000000001</v>
      </c>
    </row>
    <row r="8" spans="6:15" ht="15.75" thickBot="1" x14ac:dyDescent="0.3">
      <c r="F8" s="39"/>
      <c r="G8" s="39"/>
      <c r="I8" s="32" t="s">
        <v>8</v>
      </c>
      <c r="J8" s="32">
        <v>113.1</v>
      </c>
      <c r="K8" s="32">
        <v>80.900000000000006</v>
      </c>
      <c r="L8" s="24"/>
      <c r="M8" s="23" t="s">
        <v>56</v>
      </c>
      <c r="N8" s="28">
        <f>SUM(N4:N7)</f>
        <v>10.399999999999984</v>
      </c>
      <c r="O8" s="28">
        <f>SUM(O4:O7)</f>
        <v>7.0999999999999837</v>
      </c>
    </row>
    <row r="9" spans="6:15" ht="15.75" thickBot="1" x14ac:dyDescent="0.3">
      <c r="F9" s="39">
        <f>N14/N2</f>
        <v>1.0712372790573113E-2</v>
      </c>
      <c r="G9" s="39">
        <f>O14/O2</f>
        <v>1.0789324247586598E-2</v>
      </c>
      <c r="I9" s="32" t="s">
        <v>9</v>
      </c>
      <c r="J9" s="32">
        <v>113.1</v>
      </c>
      <c r="K9" s="32">
        <v>80.900000000000006</v>
      </c>
      <c r="L9" s="24"/>
      <c r="M9" s="34" t="s">
        <v>57</v>
      </c>
      <c r="N9" s="35" t="s">
        <v>42</v>
      </c>
      <c r="O9" s="35" t="s">
        <v>42</v>
      </c>
    </row>
    <row r="10" spans="6:15" ht="15.75" thickBot="1" x14ac:dyDescent="0.3">
      <c r="I10" s="23" t="s">
        <v>10</v>
      </c>
      <c r="J10" s="23">
        <v>170.1</v>
      </c>
      <c r="K10" s="23">
        <v>128.9</v>
      </c>
      <c r="L10" s="24"/>
      <c r="M10" s="36" t="s">
        <v>62</v>
      </c>
      <c r="N10" s="37">
        <v>10.4</v>
      </c>
      <c r="O10" s="37">
        <v>7.1</v>
      </c>
    </row>
    <row r="11" spans="6:15" ht="15.75" thickBot="1" x14ac:dyDescent="0.3">
      <c r="I11" s="30" t="s">
        <v>11</v>
      </c>
      <c r="J11" s="31" t="s">
        <v>2</v>
      </c>
      <c r="K11" s="31" t="s">
        <v>2</v>
      </c>
      <c r="L11" s="24"/>
      <c r="M11" s="34" t="s">
        <v>58</v>
      </c>
      <c r="N11" s="37">
        <v>-7.7</v>
      </c>
      <c r="O11" s="37">
        <v>-4.5999999999999996</v>
      </c>
    </row>
    <row r="12" spans="6:15" ht="15.75" thickBot="1" x14ac:dyDescent="0.3">
      <c r="F12" s="41">
        <f>J6/J14</f>
        <v>1.6426512968299711</v>
      </c>
      <c r="G12" s="41">
        <f>K6/K14</f>
        <v>1.6161616161616161</v>
      </c>
      <c r="H12" s="26" t="s">
        <v>66</v>
      </c>
      <c r="I12" s="32" t="s">
        <v>12</v>
      </c>
      <c r="J12" s="32">
        <v>29.2</v>
      </c>
      <c r="K12" s="32">
        <v>26.5</v>
      </c>
      <c r="L12" s="24"/>
      <c r="M12" s="36" t="s">
        <v>59</v>
      </c>
      <c r="N12" s="37">
        <v>2.7</v>
      </c>
      <c r="O12" s="37">
        <v>2.5</v>
      </c>
    </row>
    <row r="13" spans="6:15" ht="15.75" thickBot="1" x14ac:dyDescent="0.3">
      <c r="F13" s="41"/>
      <c r="G13" s="41"/>
      <c r="I13" s="32" t="s">
        <v>13</v>
      </c>
      <c r="J13" s="32">
        <v>5.5</v>
      </c>
      <c r="K13" s="32">
        <v>3.2</v>
      </c>
      <c r="L13" s="24"/>
      <c r="M13" s="34" t="s">
        <v>60</v>
      </c>
      <c r="N13" s="37">
        <v>-0.7</v>
      </c>
      <c r="O13" s="37">
        <v>-0.6</v>
      </c>
    </row>
    <row r="14" spans="6:15" ht="15.75" thickBot="1" x14ac:dyDescent="0.3">
      <c r="F14" s="41"/>
      <c r="G14" s="41"/>
      <c r="I14" s="32" t="s">
        <v>14</v>
      </c>
      <c r="J14" s="32">
        <v>34.700000000000003</v>
      </c>
      <c r="K14" s="32">
        <v>29.7</v>
      </c>
      <c r="L14" s="24"/>
      <c r="M14" s="36" t="s">
        <v>61</v>
      </c>
      <c r="N14" s="37">
        <v>2</v>
      </c>
      <c r="O14" s="37">
        <v>1.9</v>
      </c>
    </row>
    <row r="15" spans="6:15" ht="15.75" thickBot="1" x14ac:dyDescent="0.3">
      <c r="F15" s="41">
        <f>(J6-J5)/J14</f>
        <v>1.2017291066282421</v>
      </c>
      <c r="G15" s="41">
        <f>(K6-K5)/K14</f>
        <v>1.1346801346801347</v>
      </c>
      <c r="H15" s="26" t="s">
        <v>66</v>
      </c>
      <c r="I15" s="30" t="s">
        <v>15</v>
      </c>
      <c r="J15" s="31" t="s">
        <v>2</v>
      </c>
      <c r="K15" s="31" t="s">
        <v>2</v>
      </c>
      <c r="L15" s="24"/>
      <c r="M15" s="34"/>
      <c r="N15" s="38"/>
      <c r="O15" s="38"/>
    </row>
    <row r="16" spans="6:15" ht="15.75" thickBot="1" x14ac:dyDescent="0.3">
      <c r="I16" s="32" t="s">
        <v>16</v>
      </c>
      <c r="J16" s="32">
        <v>113.2</v>
      </c>
      <c r="K16" s="32">
        <v>78</v>
      </c>
      <c r="L16" s="24"/>
      <c r="M16" s="34"/>
      <c r="N16" s="38"/>
      <c r="O16" s="38"/>
    </row>
    <row r="17" spans="1:15" ht="15.75" thickBot="1" x14ac:dyDescent="0.3">
      <c r="I17" s="32" t="s">
        <v>17</v>
      </c>
      <c r="J17" s="32">
        <v>113.2</v>
      </c>
      <c r="K17" s="32">
        <v>78</v>
      </c>
      <c r="L17" s="24"/>
      <c r="M17" s="24"/>
      <c r="N17" s="24"/>
      <c r="O17" s="24"/>
    </row>
    <row r="18" spans="1:15" ht="15.75" thickBot="1" x14ac:dyDescent="0.3">
      <c r="F18" s="39">
        <f>J3/J14</f>
        <v>0.66858789625360227</v>
      </c>
      <c r="G18" s="39">
        <f>K3/K14</f>
        <v>0.6902356902356902</v>
      </c>
      <c r="I18" s="23" t="s">
        <v>18</v>
      </c>
      <c r="J18" s="23">
        <v>147.9</v>
      </c>
      <c r="K18" s="23">
        <v>107.7</v>
      </c>
      <c r="L18" s="24"/>
      <c r="M18" s="24"/>
      <c r="N18" s="24"/>
      <c r="O18" s="24"/>
    </row>
    <row r="19" spans="1:15" ht="15.75" thickBot="1" x14ac:dyDescent="0.3">
      <c r="I19" s="30" t="s">
        <v>19</v>
      </c>
      <c r="J19" s="31" t="s">
        <v>20</v>
      </c>
      <c r="K19" s="31" t="s">
        <v>20</v>
      </c>
      <c r="L19" s="24"/>
      <c r="M19" s="24"/>
      <c r="N19" s="24"/>
      <c r="O19" s="24"/>
    </row>
    <row r="20" spans="1:15" ht="15.75" thickBot="1" x14ac:dyDescent="0.3">
      <c r="F20" s="41">
        <f>N2/J10</f>
        <v>1.0975896531452087</v>
      </c>
      <c r="G20" s="41">
        <f>O2/K10</f>
        <v>1.3661753297129557</v>
      </c>
      <c r="H20" s="26" t="s">
        <v>66</v>
      </c>
      <c r="I20" s="32" t="s">
        <v>21</v>
      </c>
      <c r="J20" s="32">
        <v>8</v>
      </c>
      <c r="K20" s="32">
        <v>8</v>
      </c>
      <c r="L20" s="24"/>
      <c r="M20" s="24"/>
      <c r="N20" s="24"/>
      <c r="O20" s="24"/>
    </row>
    <row r="21" spans="1:15" ht="15.75" thickBot="1" x14ac:dyDescent="0.3">
      <c r="F21" s="41"/>
      <c r="G21" s="41"/>
      <c r="I21" s="32" t="s">
        <v>22</v>
      </c>
      <c r="J21" s="32">
        <v>14.2</v>
      </c>
      <c r="K21" s="32">
        <v>13.2</v>
      </c>
      <c r="L21" s="24"/>
      <c r="M21" s="24"/>
      <c r="N21" s="24"/>
      <c r="O21" s="24"/>
    </row>
    <row r="22" spans="1:15" ht="15.75" thickBot="1" x14ac:dyDescent="0.3">
      <c r="F22" s="41"/>
      <c r="G22" s="41"/>
      <c r="I22" s="23" t="s">
        <v>23</v>
      </c>
      <c r="J22" s="23">
        <v>22.2</v>
      </c>
      <c r="K22" s="23">
        <v>21.2</v>
      </c>
      <c r="L22" s="24"/>
      <c r="M22" s="24"/>
      <c r="N22" s="24"/>
      <c r="O22" s="24"/>
    </row>
    <row r="23" spans="1:15" ht="15.75" thickBot="1" x14ac:dyDescent="0.3">
      <c r="F23" s="41">
        <f>N2/J8</f>
        <v>1.6507515473032714</v>
      </c>
      <c r="G23" s="41">
        <f>O2/K8</f>
        <v>2.176761433868974</v>
      </c>
      <c r="H23" s="26" t="s">
        <v>66</v>
      </c>
      <c r="I23" s="23" t="s">
        <v>24</v>
      </c>
      <c r="J23" s="23">
        <v>170.1</v>
      </c>
      <c r="K23" s="23">
        <v>128.9</v>
      </c>
      <c r="L23" s="24"/>
      <c r="M23" s="24"/>
      <c r="N23" s="24"/>
      <c r="O23" s="24"/>
    </row>
    <row r="24" spans="1:15" x14ac:dyDescent="0.25">
      <c r="F24" s="41"/>
      <c r="G24" s="41"/>
    </row>
    <row r="25" spans="1:15" x14ac:dyDescent="0.25">
      <c r="F25" s="41"/>
      <c r="G25" s="41"/>
    </row>
    <row r="26" spans="1:15" x14ac:dyDescent="0.25">
      <c r="F26" s="41">
        <f>J4/(N2/365)</f>
        <v>36.167648634172465</v>
      </c>
      <c r="G26" s="41">
        <f>K4/(O2/365)</f>
        <v>27.35945485519591</v>
      </c>
      <c r="H26" s="26" t="s">
        <v>67</v>
      </c>
    </row>
    <row r="27" spans="1:15" x14ac:dyDescent="0.25">
      <c r="F27" s="41"/>
      <c r="G27" s="41"/>
    </row>
    <row r="28" spans="1:15" x14ac:dyDescent="0.25">
      <c r="F28" s="41">
        <f>-(N3)/J5</f>
        <v>10.026143790849673</v>
      </c>
      <c r="G28" s="41">
        <f>-(O3)/K5</f>
        <v>10.300699300699302</v>
      </c>
      <c r="H28" s="26" t="s">
        <v>66</v>
      </c>
    </row>
    <row r="30" spans="1:15" x14ac:dyDescent="0.25">
      <c r="A30" s="26" t="s">
        <v>68</v>
      </c>
      <c r="F30" s="41">
        <f>J5/(-N3/365)</f>
        <v>36.404823989569749</v>
      </c>
      <c r="G30" s="41">
        <f>K5/(-O3/365)</f>
        <v>35.434487440597415</v>
      </c>
      <c r="H30" s="26" t="s">
        <v>69</v>
      </c>
    </row>
    <row r="31" spans="1:15" x14ac:dyDescent="0.25">
      <c r="A31" s="26" t="s">
        <v>70</v>
      </c>
      <c r="F31" s="41">
        <f>J12/(-N3/365)</f>
        <v>69.478487614080834</v>
      </c>
      <c r="G31" s="41">
        <f>K12/(-O3/365)</f>
        <v>65.665308893414789</v>
      </c>
    </row>
    <row r="32" spans="1:15" x14ac:dyDescent="0.25">
      <c r="A32" s="29" t="s">
        <v>63</v>
      </c>
      <c r="F32" s="41">
        <f>N10/-(N11)</f>
        <v>1.3506493506493507</v>
      </c>
      <c r="G32" s="41">
        <f>O10/-(O11)</f>
        <v>1.5434782608695652</v>
      </c>
      <c r="H32" s="26" t="s">
        <v>66</v>
      </c>
    </row>
    <row r="33" spans="1:8" x14ac:dyDescent="0.25">
      <c r="A33" s="29" t="s">
        <v>64</v>
      </c>
      <c r="F33" s="41">
        <f>(N10-N7)/((-N11))</f>
        <v>1.5064935064935063</v>
      </c>
      <c r="G33" s="41">
        <f>(O10-O7)/((-O11))</f>
        <v>1.7826086956521738</v>
      </c>
      <c r="H33" s="26" t="s">
        <v>66</v>
      </c>
    </row>
    <row r="35" spans="1:8" x14ac:dyDescent="0.25">
      <c r="F35" s="41">
        <f>(J16+J13)/J22</f>
        <v>5.3468468468468471</v>
      </c>
      <c r="G35" s="41">
        <f>(K16+K13)/K22</f>
        <v>3.8301886792452833</v>
      </c>
    </row>
    <row r="38" spans="1:8" x14ac:dyDescent="0.25">
      <c r="F38" s="42">
        <f>(J17+J13)/(J18+J22)</f>
        <v>0.69782480893592014</v>
      </c>
      <c r="G38" s="42">
        <f>(K17+K13)/(K18+K22)</f>
        <v>0.62994569433669512</v>
      </c>
    </row>
    <row r="41" spans="1:8" x14ac:dyDescent="0.25">
      <c r="E41" s="26" t="s">
        <v>71</v>
      </c>
      <c r="F41" s="40">
        <f>(J17+J13-J3)</f>
        <v>95.5</v>
      </c>
      <c r="G41" s="40">
        <f>(K17+K13-K3)</f>
        <v>60.7</v>
      </c>
    </row>
    <row r="42" spans="1:8" x14ac:dyDescent="0.25">
      <c r="E42" s="26" t="s">
        <v>72</v>
      </c>
      <c r="F42" s="40">
        <f>36+F41</f>
        <v>131.5</v>
      </c>
      <c r="G42" s="40">
        <f>36+G41</f>
        <v>96.7</v>
      </c>
    </row>
    <row r="43" spans="1:8" x14ac:dyDescent="0.25">
      <c r="E43" s="26" t="s">
        <v>73</v>
      </c>
      <c r="F43" s="42">
        <f>(F41/F42)</f>
        <v>0.72623574144486691</v>
      </c>
      <c r="G43" s="42">
        <f>(G41/G42)</f>
        <v>0.62771458117890389</v>
      </c>
    </row>
    <row r="45" spans="1:8" x14ac:dyDescent="0.25">
      <c r="F45" s="43">
        <f>N14/J22</f>
        <v>9.00900900900901E-2</v>
      </c>
      <c r="G45" s="43">
        <f>O14/K22</f>
        <v>8.9622641509433956E-2</v>
      </c>
    </row>
    <row r="48" spans="1:8" x14ac:dyDescent="0.25">
      <c r="E48" s="26" t="s">
        <v>74</v>
      </c>
      <c r="F48" s="39">
        <f>N14/J10</f>
        <v>1.1757789535567314E-2</v>
      </c>
      <c r="G48" s="39">
        <f>O14/K10</f>
        <v>1.4740108611326609E-2</v>
      </c>
    </row>
    <row r="49" spans="1:7" x14ac:dyDescent="0.25">
      <c r="E49" s="26" t="s">
        <v>75</v>
      </c>
      <c r="F49" s="27">
        <f>(N14-N11)/J10</f>
        <v>5.7025279247501469E-2</v>
      </c>
      <c r="G49" s="27">
        <f>(O14-O11)/K10</f>
        <v>5.0426687354538396E-2</v>
      </c>
    </row>
    <row r="51" spans="1:7" x14ac:dyDescent="0.25">
      <c r="F51" s="39">
        <f>N10*(1-0.34)/(J22+F41)</f>
        <v>5.8317757009345786E-2</v>
      </c>
      <c r="G51" s="39">
        <f>O10*(1-0.34)/(K22+G41)</f>
        <v>5.7216117216117197E-2</v>
      </c>
    </row>
    <row r="59" spans="1:7" x14ac:dyDescent="0.25">
      <c r="A59" s="29" t="s">
        <v>65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2049" r:id="rId3">
          <objectPr defaultSize="0" autoPict="0" r:id="rId4">
            <anchor moveWithCells="1">
              <from>
                <xdr:col>0</xdr:col>
                <xdr:colOff>133350</xdr:colOff>
                <xdr:row>0</xdr:row>
                <xdr:rowOff>104775</xdr:rowOff>
              </from>
              <to>
                <xdr:col>3</xdr:col>
                <xdr:colOff>619125</xdr:colOff>
                <xdr:row>3</xdr:row>
                <xdr:rowOff>85725</xdr:rowOff>
              </to>
            </anchor>
          </objectPr>
        </oleObject>
      </mc:Choice>
      <mc:Fallback>
        <oleObject shapeId="2049" r:id="rId3"/>
      </mc:Fallback>
    </mc:AlternateContent>
    <mc:AlternateContent xmlns:mc="http://schemas.openxmlformats.org/markup-compatibility/2006">
      <mc:Choice Requires="x14">
        <oleObject shapeId="2050" r:id="rId5">
          <objectPr defaultSize="0" autoPict="0" r:id="rId6">
            <anchor moveWithCells="1">
              <from>
                <xdr:col>0</xdr:col>
                <xdr:colOff>152400</xdr:colOff>
                <xdr:row>4</xdr:row>
                <xdr:rowOff>19050</xdr:rowOff>
              </from>
              <to>
                <xdr:col>3</xdr:col>
                <xdr:colOff>1009650</xdr:colOff>
                <xdr:row>6</xdr:row>
                <xdr:rowOff>114300</xdr:rowOff>
              </to>
            </anchor>
          </objectPr>
        </oleObject>
      </mc:Choice>
      <mc:Fallback>
        <oleObject shapeId="2050" r:id="rId5"/>
      </mc:Fallback>
    </mc:AlternateContent>
    <mc:AlternateContent xmlns:mc="http://schemas.openxmlformats.org/markup-compatibility/2006">
      <mc:Choice Requires="x14">
        <oleObject shapeId="2051" r:id="rId7">
          <objectPr defaultSize="0" autoPict="0" r:id="rId8">
            <anchor moveWithCells="1">
              <from>
                <xdr:col>0</xdr:col>
                <xdr:colOff>95250</xdr:colOff>
                <xdr:row>7</xdr:row>
                <xdr:rowOff>85725</xdr:rowOff>
              </from>
              <to>
                <xdr:col>3</xdr:col>
                <xdr:colOff>1104900</xdr:colOff>
                <xdr:row>9</xdr:row>
                <xdr:rowOff>190500</xdr:rowOff>
              </to>
            </anchor>
          </objectPr>
        </oleObject>
      </mc:Choice>
      <mc:Fallback>
        <oleObject shapeId="2051" r:id="rId7"/>
      </mc:Fallback>
    </mc:AlternateContent>
    <mc:AlternateContent xmlns:mc="http://schemas.openxmlformats.org/markup-compatibility/2006">
      <mc:Choice Requires="x14">
        <oleObject shapeId="2052" r:id="rId9">
          <objectPr defaultSize="0" autoPict="0" r:id="rId10">
            <anchor moveWithCells="1">
              <from>
                <xdr:col>0</xdr:col>
                <xdr:colOff>66675</xdr:colOff>
                <xdr:row>10</xdr:row>
                <xdr:rowOff>142875</xdr:rowOff>
              </from>
              <to>
                <xdr:col>3</xdr:col>
                <xdr:colOff>1066800</xdr:colOff>
                <xdr:row>12</xdr:row>
                <xdr:rowOff>152400</xdr:rowOff>
              </to>
            </anchor>
          </objectPr>
        </oleObject>
      </mc:Choice>
      <mc:Fallback>
        <oleObject shapeId="2052" r:id="rId9"/>
      </mc:Fallback>
    </mc:AlternateContent>
    <mc:AlternateContent xmlns:mc="http://schemas.openxmlformats.org/markup-compatibility/2006">
      <mc:Choice Requires="x14">
        <oleObject shapeId="2053" r:id="rId11">
          <objectPr defaultSize="0" autoPict="0" r:id="rId12">
            <anchor moveWithCells="1">
              <from>
                <xdr:col>0</xdr:col>
                <xdr:colOff>0</xdr:colOff>
                <xdr:row>13</xdr:row>
                <xdr:rowOff>114300</xdr:rowOff>
              </from>
              <to>
                <xdr:col>3</xdr:col>
                <xdr:colOff>1238250</xdr:colOff>
                <xdr:row>15</xdr:row>
                <xdr:rowOff>180975</xdr:rowOff>
              </to>
            </anchor>
          </objectPr>
        </oleObject>
      </mc:Choice>
      <mc:Fallback>
        <oleObject shapeId="2053" r:id="rId11"/>
      </mc:Fallback>
    </mc:AlternateContent>
    <mc:AlternateContent xmlns:mc="http://schemas.openxmlformats.org/markup-compatibility/2006">
      <mc:Choice Requires="x14">
        <oleObject shapeId="2054" r:id="rId13">
          <objectPr defaultSize="0" autoPict="0" r:id="rId14">
            <anchor moveWithCells="1">
              <from>
                <xdr:col>0</xdr:col>
                <xdr:colOff>57150</xdr:colOff>
                <xdr:row>16</xdr:row>
                <xdr:rowOff>66675</xdr:rowOff>
              </from>
              <to>
                <xdr:col>3</xdr:col>
                <xdr:colOff>1219200</xdr:colOff>
                <xdr:row>18</xdr:row>
                <xdr:rowOff>114300</xdr:rowOff>
              </to>
            </anchor>
          </objectPr>
        </oleObject>
      </mc:Choice>
      <mc:Fallback>
        <oleObject shapeId="2054" r:id="rId13"/>
      </mc:Fallback>
    </mc:AlternateContent>
    <mc:AlternateContent xmlns:mc="http://schemas.openxmlformats.org/markup-compatibility/2006">
      <mc:Choice Requires="x14">
        <oleObject shapeId="2055" r:id="rId15">
          <objectPr defaultSize="0" autoPict="0" r:id="rId16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3</xdr:col>
                <xdr:colOff>1133475</xdr:colOff>
                <xdr:row>21</xdr:row>
                <xdr:rowOff>28575</xdr:rowOff>
              </to>
            </anchor>
          </objectPr>
        </oleObject>
      </mc:Choice>
      <mc:Fallback>
        <oleObject shapeId="2055" r:id="rId15"/>
      </mc:Fallback>
    </mc:AlternateContent>
    <mc:AlternateContent xmlns:mc="http://schemas.openxmlformats.org/markup-compatibility/2006">
      <mc:Choice Requires="x14">
        <oleObject shapeId="2056" r:id="rId17">
          <objectPr defaultSize="0" autoPict="0" r:id="rId18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3</xdr:col>
                <xdr:colOff>1133475</xdr:colOff>
                <xdr:row>24</xdr:row>
                <xdr:rowOff>38100</xdr:rowOff>
              </to>
            </anchor>
          </objectPr>
        </oleObject>
      </mc:Choice>
      <mc:Fallback>
        <oleObject shapeId="2056" r:id="rId17"/>
      </mc:Fallback>
    </mc:AlternateContent>
    <mc:AlternateContent xmlns:mc="http://schemas.openxmlformats.org/markup-compatibility/2006">
      <mc:Choice Requires="x14">
        <oleObject shapeId="2057" r:id="rId19">
          <objectPr defaultSize="0" autoPict="0" r:id="rId2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3</xdr:col>
                <xdr:colOff>1066800</xdr:colOff>
                <xdr:row>26</xdr:row>
                <xdr:rowOff>152400</xdr:rowOff>
              </to>
            </anchor>
          </objectPr>
        </oleObject>
      </mc:Choice>
      <mc:Fallback>
        <oleObject shapeId="2057" r:id="rId19"/>
      </mc:Fallback>
    </mc:AlternateContent>
    <mc:AlternateContent xmlns:mc="http://schemas.openxmlformats.org/markup-compatibility/2006">
      <mc:Choice Requires="x14">
        <oleObject shapeId="2058" r:id="rId21">
          <objectPr defaultSize="0" autoPict="0" r:id="rId22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3</xdr:col>
                <xdr:colOff>1028700</xdr:colOff>
                <xdr:row>29</xdr:row>
                <xdr:rowOff>9525</xdr:rowOff>
              </to>
            </anchor>
          </objectPr>
        </oleObject>
      </mc:Choice>
      <mc:Fallback>
        <oleObject shapeId="2058" r:id="rId21"/>
      </mc:Fallback>
    </mc:AlternateContent>
    <mc:AlternateContent xmlns:mc="http://schemas.openxmlformats.org/markup-compatibility/2006">
      <mc:Choice Requires="x14">
        <oleObject shapeId="2059" r:id="rId23">
          <objectPr defaultSize="0" autoPict="0" r:id="rId24">
            <anchor moveWithCells="1">
              <from>
                <xdr:col>0</xdr:col>
                <xdr:colOff>0</xdr:colOff>
                <xdr:row>33</xdr:row>
                <xdr:rowOff>47625</xdr:rowOff>
              </from>
              <to>
                <xdr:col>3</xdr:col>
                <xdr:colOff>962025</xdr:colOff>
                <xdr:row>36</xdr:row>
                <xdr:rowOff>28575</xdr:rowOff>
              </to>
            </anchor>
          </objectPr>
        </oleObject>
      </mc:Choice>
      <mc:Fallback>
        <oleObject shapeId="2059" r:id="rId23"/>
      </mc:Fallback>
    </mc:AlternateContent>
    <mc:AlternateContent xmlns:mc="http://schemas.openxmlformats.org/markup-compatibility/2006">
      <mc:Choice Requires="x14">
        <oleObject shapeId="2060" r:id="rId25">
          <objectPr defaultSize="0" autoPict="0" r:id="rId26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3</xdr:col>
                <xdr:colOff>904875</xdr:colOff>
                <xdr:row>39</xdr:row>
                <xdr:rowOff>28575</xdr:rowOff>
              </to>
            </anchor>
          </objectPr>
        </oleObject>
      </mc:Choice>
      <mc:Fallback>
        <oleObject shapeId="2060" r:id="rId25"/>
      </mc:Fallback>
    </mc:AlternateContent>
    <mc:AlternateContent xmlns:mc="http://schemas.openxmlformats.org/markup-compatibility/2006">
      <mc:Choice Requires="x14">
        <oleObject shapeId="2061" r:id="rId27">
          <objectPr defaultSize="0" autoPict="0" r:id="rId28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3</xdr:col>
                <xdr:colOff>1114425</xdr:colOff>
                <xdr:row>43</xdr:row>
                <xdr:rowOff>95250</xdr:rowOff>
              </to>
            </anchor>
          </objectPr>
        </oleObject>
      </mc:Choice>
      <mc:Fallback>
        <oleObject shapeId="2061" r:id="rId27"/>
      </mc:Fallback>
    </mc:AlternateContent>
    <mc:AlternateContent xmlns:mc="http://schemas.openxmlformats.org/markup-compatibility/2006">
      <mc:Choice Requires="x14">
        <oleObject shapeId="2062" r:id="rId29">
          <objectPr defaultSize="0" autoPict="0" r:id="rId30">
            <anchor moveWithCells="1">
              <from>
                <xdr:col>0</xdr:col>
                <xdr:colOff>0</xdr:colOff>
                <xdr:row>60</xdr:row>
                <xdr:rowOff>95250</xdr:rowOff>
              </from>
              <to>
                <xdr:col>3</xdr:col>
                <xdr:colOff>1171575</xdr:colOff>
                <xdr:row>62</xdr:row>
                <xdr:rowOff>123825</xdr:rowOff>
              </to>
            </anchor>
          </objectPr>
        </oleObject>
      </mc:Choice>
      <mc:Fallback>
        <oleObject shapeId="2062" r:id="rId29"/>
      </mc:Fallback>
    </mc:AlternateContent>
    <mc:AlternateContent xmlns:mc="http://schemas.openxmlformats.org/markup-compatibility/2006">
      <mc:Choice Requires="x14">
        <oleObject shapeId="2063" r:id="rId31">
          <objectPr defaultSize="0" autoPict="0" r:id="rId32">
            <anchor moveWithCells="1">
              <from>
                <xdr:col>0</xdr:col>
                <xdr:colOff>0</xdr:colOff>
                <xdr:row>44</xdr:row>
                <xdr:rowOff>28575</xdr:rowOff>
              </from>
              <to>
                <xdr:col>3</xdr:col>
                <xdr:colOff>1162050</xdr:colOff>
                <xdr:row>46</xdr:row>
                <xdr:rowOff>114300</xdr:rowOff>
              </to>
            </anchor>
          </objectPr>
        </oleObject>
      </mc:Choice>
      <mc:Fallback>
        <oleObject shapeId="2063" r:id="rId31"/>
      </mc:Fallback>
    </mc:AlternateContent>
    <mc:AlternateContent xmlns:mc="http://schemas.openxmlformats.org/markup-compatibility/2006">
      <mc:Choice Requires="x14">
        <oleObject shapeId="2064" r:id="rId33">
          <objectPr defaultSize="0" autoPict="0" r:id="rId34">
            <anchor moveWithCells="1">
              <from>
                <xdr:col>0</xdr:col>
                <xdr:colOff>66675</xdr:colOff>
                <xdr:row>47</xdr:row>
                <xdr:rowOff>38100</xdr:rowOff>
              </from>
              <to>
                <xdr:col>3</xdr:col>
                <xdr:colOff>1257300</xdr:colOff>
                <xdr:row>49</xdr:row>
                <xdr:rowOff>95250</xdr:rowOff>
              </to>
            </anchor>
          </objectPr>
        </oleObject>
      </mc:Choice>
      <mc:Fallback>
        <oleObject shapeId="2064" r:id="rId33"/>
      </mc:Fallback>
    </mc:AlternateContent>
    <mc:AlternateContent xmlns:mc="http://schemas.openxmlformats.org/markup-compatibility/2006">
      <mc:Choice Requires="x14">
        <oleObject shapeId="2065" r:id="rId35">
          <objectPr defaultSize="0" autoPict="0" r:id="rId36">
            <anchor moveWithCells="1">
              <from>
                <xdr:col>0</xdr:col>
                <xdr:colOff>85725</xdr:colOff>
                <xdr:row>49</xdr:row>
                <xdr:rowOff>161925</xdr:rowOff>
              </from>
              <to>
                <xdr:col>3</xdr:col>
                <xdr:colOff>1266825</xdr:colOff>
                <xdr:row>52</xdr:row>
                <xdr:rowOff>0</xdr:rowOff>
              </to>
            </anchor>
          </objectPr>
        </oleObject>
      </mc:Choice>
      <mc:Fallback>
        <oleObject shapeId="2065" r:id="rId35"/>
      </mc:Fallback>
    </mc:AlternateContent>
    <mc:AlternateContent xmlns:mc="http://schemas.openxmlformats.org/markup-compatibility/2006">
      <mc:Choice Requires="x14">
        <oleObject shapeId="2066" r:id="rId37">
          <objectPr defaultSize="0" autoPict="0" r:id="rId38">
            <anchor moveWithCells="1">
              <from>
                <xdr:col>0</xdr:col>
                <xdr:colOff>85725</xdr:colOff>
                <xdr:row>53</xdr:row>
                <xdr:rowOff>9525</xdr:rowOff>
              </from>
              <to>
                <xdr:col>4</xdr:col>
                <xdr:colOff>95250</xdr:colOff>
                <xdr:row>54</xdr:row>
                <xdr:rowOff>180975</xdr:rowOff>
              </to>
            </anchor>
          </objectPr>
        </oleObject>
      </mc:Choice>
      <mc:Fallback>
        <oleObject shapeId="2066" r:id="rId37"/>
      </mc:Fallback>
    </mc:AlternateContent>
    <mc:AlternateContent xmlns:mc="http://schemas.openxmlformats.org/markup-compatibility/2006">
      <mc:Choice Requires="x14">
        <oleObject shapeId="2067" r:id="rId39">
          <objectPr defaultSize="0" autoPict="0" r:id="rId40">
            <anchor moveWithCells="1">
              <from>
                <xdr:col>0</xdr:col>
                <xdr:colOff>66675</xdr:colOff>
                <xdr:row>55</xdr:row>
                <xdr:rowOff>66675</xdr:rowOff>
              </from>
              <to>
                <xdr:col>4</xdr:col>
                <xdr:colOff>428625</xdr:colOff>
                <xdr:row>57</xdr:row>
                <xdr:rowOff>38100</xdr:rowOff>
              </to>
            </anchor>
          </objectPr>
        </oleObject>
      </mc:Choice>
      <mc:Fallback>
        <oleObject shapeId="2067" r:id="rId3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Statement Cash Flows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Javad</dc:creator>
  <cp:lastModifiedBy>Javad</cp:lastModifiedBy>
  <dcterms:created xsi:type="dcterms:W3CDTF">2019-09-04T16:27:06Z</dcterms:created>
  <dcterms:modified xsi:type="dcterms:W3CDTF">2019-09-06T19:05:34Z</dcterms:modified>
</cp:coreProperties>
</file>