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22995" windowHeight="11325"/>
  </bookViews>
  <sheets>
    <sheet name="Duration" sheetId="1" r:id="rId1"/>
    <sheet name="5 Rule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17" i="2"/>
  <c r="Q18"/>
  <c r="Q19"/>
  <c r="Q16"/>
  <c r="O17"/>
  <c r="P17" s="1"/>
  <c r="O18"/>
  <c r="O19"/>
  <c r="O16"/>
  <c r="M17"/>
  <c r="M18"/>
  <c r="M19"/>
  <c r="M16"/>
  <c r="K17"/>
  <c r="K18"/>
  <c r="K19"/>
  <c r="K16"/>
  <c r="R17"/>
  <c r="Q10"/>
  <c r="Q9"/>
  <c r="R10" s="1"/>
  <c r="Q8"/>
  <c r="Q7"/>
  <c r="R8" s="1"/>
  <c r="R9"/>
  <c r="M10"/>
  <c r="M9"/>
  <c r="M8"/>
  <c r="M7"/>
  <c r="K10"/>
  <c r="K9"/>
  <c r="K8"/>
  <c r="K7"/>
  <c r="O8"/>
  <c r="O9"/>
  <c r="O10"/>
  <c r="O7"/>
  <c r="C21"/>
  <c r="D24"/>
  <c r="E24"/>
  <c r="D25"/>
  <c r="E25"/>
  <c r="D26"/>
  <c r="E26"/>
  <c r="D27"/>
  <c r="E27"/>
  <c r="C24"/>
  <c r="C25"/>
  <c r="C26"/>
  <c r="C27"/>
  <c r="F27"/>
  <c r="F26"/>
  <c r="F25"/>
  <c r="F24"/>
  <c r="C29" i="1"/>
  <c r="C27"/>
  <c r="O21"/>
  <c r="O20"/>
  <c r="O19"/>
  <c r="K21"/>
  <c r="J20"/>
  <c r="K20" s="1"/>
  <c r="J21"/>
  <c r="J19"/>
  <c r="K19" s="1"/>
  <c r="E20"/>
  <c r="E21"/>
  <c r="E19"/>
  <c r="E22" s="1"/>
  <c r="L17" i="2" l="1"/>
  <c r="N18"/>
  <c r="R18"/>
  <c r="N19"/>
  <c r="R19"/>
  <c r="L18"/>
  <c r="P18"/>
  <c r="L19"/>
  <c r="P19"/>
  <c r="N17"/>
  <c r="P10"/>
  <c r="P9"/>
  <c r="L10"/>
  <c r="N8"/>
  <c r="P8"/>
  <c r="L9"/>
  <c r="N10"/>
  <c r="L8"/>
  <c r="N9"/>
  <c r="K22" i="1"/>
  <c r="K23" s="1"/>
  <c r="F20"/>
  <c r="G20" s="1"/>
  <c r="F21"/>
  <c r="G21" s="1"/>
  <c r="F19"/>
  <c r="F22" l="1"/>
  <c r="G19"/>
  <c r="G22" s="1"/>
</calcChain>
</file>

<file path=xl/sharedStrings.xml><?xml version="1.0" encoding="utf-8"?>
<sst xmlns="http://schemas.openxmlformats.org/spreadsheetml/2006/main" count="45" uniqueCount="34">
  <si>
    <t>t x C</t>
  </si>
  <si>
    <t>PV(t x C)</t>
  </si>
  <si>
    <t>YTM</t>
  </si>
  <si>
    <t>period</t>
  </si>
  <si>
    <t>Duration = 2639.219/950.263 =2.777</t>
  </si>
  <si>
    <t>Alt. Way</t>
  </si>
  <si>
    <t>date</t>
  </si>
  <si>
    <t>Duration</t>
  </si>
  <si>
    <t>Using Excel</t>
  </si>
  <si>
    <t>Modified Duration</t>
  </si>
  <si>
    <t>or  excel</t>
  </si>
  <si>
    <t xml:space="preserve">Durations of annual coupon bonds </t>
  </si>
  <si>
    <t>(initial bond yield = 6%)</t>
  </si>
  <si>
    <t>Coupon Rates (% per year)</t>
  </si>
  <si>
    <t>Years to Maturity</t>
  </si>
  <si>
    <t>Infinite (perpetuity)</t>
  </si>
  <si>
    <t>(1+YTM)/YTM</t>
  </si>
  <si>
    <t>Rule 1</t>
  </si>
  <si>
    <t>Rule 2</t>
  </si>
  <si>
    <t>Rule 3</t>
  </si>
  <si>
    <t>Rule 4</t>
  </si>
  <si>
    <t>Bond Price at 6% YTM</t>
  </si>
  <si>
    <t>% Change</t>
  </si>
  <si>
    <t>Rule 5</t>
  </si>
  <si>
    <t>% Change in Duration</t>
  </si>
  <si>
    <t>Note Duration of a perpetuity is independent from coupon pmt</t>
  </si>
  <si>
    <t xml:space="preserve">YTM </t>
  </si>
  <si>
    <t>Coupn Rates (% Per Year)</t>
  </si>
  <si>
    <t>Maturity</t>
  </si>
  <si>
    <r>
      <t>•</t>
    </r>
    <r>
      <rPr>
        <sz val="11"/>
        <color rgb="FF292934"/>
        <rFont val="Times New Roman"/>
        <family val="1"/>
      </rPr>
      <t>Zero-coupon bond’s duration is time to maturity</t>
    </r>
  </si>
  <si>
    <r>
      <t>•</t>
    </r>
    <r>
      <rPr>
        <sz val="11"/>
        <color rgb="FF292934"/>
        <rFont val="Times New Roman"/>
        <family val="1"/>
      </rPr>
      <t>Time/yield to maturity constant, bond’s duration and interest-rate sensitivity higher when coupon price lower</t>
    </r>
  </si>
  <si>
    <r>
      <t>•</t>
    </r>
    <r>
      <rPr>
        <sz val="11"/>
        <color rgb="FF292934"/>
        <rFont val="Times New Roman"/>
        <family val="1"/>
      </rPr>
      <t>Other factors constant, duration and interest rate sensitivity of coupon bond higher when bond’s yield to maturity lower</t>
    </r>
  </si>
  <si>
    <r>
      <t>•</t>
    </r>
    <r>
      <rPr>
        <sz val="11"/>
        <color rgb="FF292934"/>
        <rFont val="Times New Roman"/>
        <family val="1"/>
      </rPr>
      <t xml:space="preserve">Coupon rate constant, bond’s duration and interest-rate sensitivity generally increase with time to maturity; </t>
    </r>
  </si>
  <si>
    <t>duration always increases with maturity for bonds at or above par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</si>
</sst>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70" formatCode="0.000%"/>
    <numFmt numFmtId="176" formatCode="0.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BD130F"/>
      <name val="Times New Roman"/>
      <family val="1"/>
    </font>
    <font>
      <sz val="11"/>
      <color rgb="FF292934"/>
      <name val="Times New Roman"/>
      <family val="1"/>
    </font>
    <font>
      <b/>
      <sz val="11"/>
      <color rgb="FFFFFFFF"/>
      <name val="Times New Roman"/>
      <family val="1"/>
    </font>
    <font>
      <sz val="11"/>
      <name val="Times New Roman"/>
      <family val="1"/>
    </font>
    <font>
      <b/>
      <sz val="11"/>
      <color rgb="FF292934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3"/>
      <name val="Times New Roman"/>
      <family val="1"/>
    </font>
    <font>
      <sz val="11"/>
      <color rgb="FF00B05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8425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292934"/>
      </left>
      <right style="medium">
        <color rgb="FF292934"/>
      </right>
      <top style="medium">
        <color rgb="FF292934"/>
      </top>
      <bottom style="medium">
        <color rgb="FF292934"/>
      </bottom>
      <diagonal/>
    </border>
    <border>
      <left style="medium">
        <color rgb="FF292934"/>
      </left>
      <right/>
      <top style="medium">
        <color rgb="FF292934"/>
      </top>
      <bottom/>
      <diagonal/>
    </border>
    <border>
      <left/>
      <right/>
      <top style="medium">
        <color rgb="FF292934"/>
      </top>
      <bottom/>
      <diagonal/>
    </border>
    <border>
      <left/>
      <right style="medium">
        <color rgb="FF292934"/>
      </right>
      <top style="medium">
        <color rgb="FF292934"/>
      </top>
      <bottom/>
      <diagonal/>
    </border>
    <border>
      <left style="medium">
        <color rgb="FF292934"/>
      </left>
      <right/>
      <top/>
      <bottom style="medium">
        <color rgb="FF292934"/>
      </bottom>
      <diagonal/>
    </border>
    <border>
      <left/>
      <right/>
      <top/>
      <bottom style="medium">
        <color rgb="FF292934"/>
      </bottom>
      <diagonal/>
    </border>
    <border>
      <left/>
      <right style="medium">
        <color rgb="FF292934"/>
      </right>
      <top/>
      <bottom style="medium">
        <color rgb="FF292934"/>
      </bottom>
      <diagonal/>
    </border>
    <border>
      <left style="medium">
        <color rgb="FF292934"/>
      </left>
      <right/>
      <top style="medium">
        <color rgb="FF292934"/>
      </top>
      <bottom style="medium">
        <color rgb="FF292934"/>
      </bottom>
      <diagonal/>
    </border>
    <border>
      <left/>
      <right/>
      <top style="medium">
        <color rgb="FF292934"/>
      </top>
      <bottom style="medium">
        <color rgb="FF292934"/>
      </bottom>
      <diagonal/>
    </border>
    <border>
      <left/>
      <right style="medium">
        <color rgb="FF292934"/>
      </right>
      <top style="medium">
        <color rgb="FF292934"/>
      </top>
      <bottom style="medium">
        <color rgb="FF29293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292934"/>
      </left>
      <right style="medium">
        <color rgb="FF292934"/>
      </right>
      <top style="thin">
        <color auto="1"/>
      </top>
      <bottom style="medium">
        <color rgb="FF292934"/>
      </bottom>
      <diagonal/>
    </border>
    <border>
      <left style="medium">
        <color rgb="FF292934"/>
      </left>
      <right style="thin">
        <color auto="1"/>
      </right>
      <top style="thin">
        <color auto="1"/>
      </top>
      <bottom style="medium">
        <color rgb="FF29293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14" fontId="0" fillId="0" borderId="0" xfId="0" applyNumberFormat="1"/>
    <xf numFmtId="0" fontId="2" fillId="0" borderId="0" xfId="0" applyFont="1"/>
    <xf numFmtId="0" fontId="3" fillId="0" borderId="0" xfId="0" applyFont="1" applyAlignment="1">
      <alignment readingOrder="1"/>
    </xf>
    <xf numFmtId="0" fontId="2" fillId="0" borderId="13" xfId="0" applyFont="1" applyBorder="1"/>
    <xf numFmtId="0" fontId="2" fillId="0" borderId="12" xfId="0" applyFont="1" applyBorder="1"/>
    <xf numFmtId="9" fontId="2" fillId="0" borderId="12" xfId="0" applyNumberFormat="1" applyFont="1" applyBorder="1"/>
    <xf numFmtId="0" fontId="2" fillId="0" borderId="20" xfId="0" applyFont="1" applyBorder="1"/>
    <xf numFmtId="0" fontId="2" fillId="0" borderId="16" xfId="0" applyFont="1" applyBorder="1"/>
    <xf numFmtId="0" fontId="2" fillId="0" borderId="0" xfId="0" applyFont="1" applyBorder="1"/>
    <xf numFmtId="0" fontId="2" fillId="0" borderId="17" xfId="0" applyFont="1" applyBorder="1"/>
    <xf numFmtId="10" fontId="2" fillId="0" borderId="17" xfId="1" applyNumberFormat="1" applyFont="1" applyBorder="1"/>
    <xf numFmtId="10" fontId="2" fillId="0" borderId="19" xfId="1" applyNumberFormat="1" applyFont="1" applyBorder="1"/>
    <xf numFmtId="0" fontId="2" fillId="0" borderId="0" xfId="0" applyFont="1" applyAlignment="1">
      <alignment vertical="center"/>
    </xf>
    <xf numFmtId="176" fontId="2" fillId="0" borderId="0" xfId="0" applyNumberFormat="1" applyFont="1"/>
    <xf numFmtId="10" fontId="2" fillId="0" borderId="0" xfId="1" applyNumberFormat="1" applyFont="1" applyBorder="1"/>
    <xf numFmtId="0" fontId="2" fillId="0" borderId="18" xfId="0" applyFont="1" applyBorder="1"/>
    <xf numFmtId="10" fontId="2" fillId="0" borderId="1" xfId="1" applyNumberFormat="1" applyFont="1" applyBorder="1"/>
    <xf numFmtId="0" fontId="5" fillId="2" borderId="3" xfId="0" applyFont="1" applyFill="1" applyBorder="1" applyAlignment="1">
      <alignment horizontal="center" readingOrder="1"/>
    </xf>
    <xf numFmtId="0" fontId="5" fillId="2" borderId="4" xfId="0" applyFont="1" applyFill="1" applyBorder="1" applyAlignment="1">
      <alignment horizontal="center" readingOrder="1"/>
    </xf>
    <xf numFmtId="0" fontId="5" fillId="2" borderId="5" xfId="0" applyFont="1" applyFill="1" applyBorder="1" applyAlignment="1">
      <alignment horizontal="center" readingOrder="1"/>
    </xf>
    <xf numFmtId="0" fontId="5" fillId="2" borderId="6" xfId="0" applyFont="1" applyFill="1" applyBorder="1" applyAlignment="1">
      <alignment horizontal="center" readingOrder="1"/>
    </xf>
    <xf numFmtId="0" fontId="5" fillId="2" borderId="7" xfId="0" applyFont="1" applyFill="1" applyBorder="1" applyAlignment="1">
      <alignment horizontal="center" readingOrder="1"/>
    </xf>
    <xf numFmtId="0" fontId="5" fillId="2" borderId="8" xfId="0" applyFont="1" applyFill="1" applyBorder="1" applyAlignment="1">
      <alignment horizontal="center" readingOrder="1"/>
    </xf>
    <xf numFmtId="0" fontId="6" fillId="0" borderId="2" xfId="0" applyFont="1" applyBorder="1" applyAlignment="1">
      <alignment readingOrder="1"/>
    </xf>
    <xf numFmtId="0" fontId="7" fillId="0" borderId="9" xfId="0" applyFont="1" applyBorder="1" applyAlignment="1">
      <alignment horizontal="center" readingOrder="1"/>
    </xf>
    <xf numFmtId="0" fontId="7" fillId="0" borderId="10" xfId="0" applyFont="1" applyBorder="1" applyAlignment="1">
      <alignment horizontal="center" readingOrder="1"/>
    </xf>
    <xf numFmtId="0" fontId="7" fillId="0" borderId="11" xfId="0" applyFont="1" applyBorder="1" applyAlignment="1">
      <alignment horizontal="center" readingOrder="1"/>
    </xf>
    <xf numFmtId="0" fontId="7" fillId="0" borderId="2" xfId="0" applyFont="1" applyBorder="1" applyAlignment="1">
      <alignment horizontal="right" readingOrder="1"/>
    </xf>
    <xf numFmtId="9" fontId="7" fillId="0" borderId="2" xfId="0" applyNumberFormat="1" applyFont="1" applyBorder="1" applyAlignment="1">
      <alignment horizontal="right" readingOrder="1"/>
    </xf>
    <xf numFmtId="0" fontId="4" fillId="0" borderId="2" xfId="0" applyFont="1" applyBorder="1" applyAlignment="1">
      <alignment horizontal="right" readingOrder="1"/>
    </xf>
    <xf numFmtId="0" fontId="4" fillId="0" borderId="16" xfId="0" applyFont="1" applyFill="1" applyBorder="1" applyAlignment="1">
      <alignment horizontal="right" readingOrder="1"/>
    </xf>
    <xf numFmtId="0" fontId="4" fillId="0" borderId="18" xfId="0" applyFont="1" applyFill="1" applyBorder="1" applyAlignment="1">
      <alignment horizontal="right" readingOrder="1"/>
    </xf>
    <xf numFmtId="9" fontId="4" fillId="0" borderId="14" xfId="0" applyNumberFormat="1" applyFont="1" applyBorder="1" applyAlignment="1">
      <alignment horizontal="right" readingOrder="1"/>
    </xf>
    <xf numFmtId="9" fontId="4" fillId="0" borderId="15" xfId="0" applyNumberFormat="1" applyFont="1" applyBorder="1" applyAlignment="1">
      <alignment horizontal="right" readingOrder="1"/>
    </xf>
    <xf numFmtId="9" fontId="2" fillId="0" borderId="21" xfId="0" applyNumberFormat="1" applyFont="1" applyBorder="1"/>
    <xf numFmtId="0" fontId="2" fillId="0" borderId="24" xfId="0" applyFont="1" applyBorder="1"/>
    <xf numFmtId="8" fontId="2" fillId="0" borderId="12" xfId="0" applyNumberFormat="1" applyFont="1" applyBorder="1"/>
    <xf numFmtId="10" fontId="2" fillId="0" borderId="12" xfId="1" applyNumberFormat="1" applyFont="1" applyBorder="1"/>
    <xf numFmtId="170" fontId="2" fillId="0" borderId="12" xfId="1" applyNumberFormat="1" applyFont="1" applyBorder="1"/>
    <xf numFmtId="8" fontId="8" fillId="0" borderId="12" xfId="0" applyNumberFormat="1" applyFont="1" applyBorder="1"/>
    <xf numFmtId="0" fontId="8" fillId="0" borderId="12" xfId="0" applyFont="1" applyBorder="1"/>
    <xf numFmtId="170" fontId="8" fillId="0" borderId="12" xfId="1" applyNumberFormat="1" applyFont="1" applyBorder="1"/>
    <xf numFmtId="8" fontId="9" fillId="0" borderId="12" xfId="0" applyNumberFormat="1" applyFont="1" applyBorder="1"/>
    <xf numFmtId="0" fontId="9" fillId="0" borderId="12" xfId="0" applyFont="1" applyBorder="1"/>
    <xf numFmtId="10" fontId="9" fillId="0" borderId="12" xfId="1" applyNumberFormat="1" applyFont="1" applyBorder="1"/>
    <xf numFmtId="8" fontId="10" fillId="0" borderId="12" xfId="0" applyNumberFormat="1" applyFont="1" applyBorder="1"/>
    <xf numFmtId="0" fontId="10" fillId="0" borderId="12" xfId="0" applyFont="1" applyBorder="1"/>
    <xf numFmtId="170" fontId="10" fillId="0" borderId="12" xfId="1" applyNumberFormat="1" applyFont="1" applyBorder="1"/>
    <xf numFmtId="9" fontId="11" fillId="0" borderId="22" xfId="0" applyNumberFormat="1" applyFont="1" applyBorder="1"/>
    <xf numFmtId="0" fontId="11" fillId="0" borderId="24" xfId="0" applyFont="1" applyBorder="1"/>
    <xf numFmtId="8" fontId="11" fillId="0" borderId="23" xfId="0" applyNumberFormat="1" applyFont="1" applyBorder="1"/>
    <xf numFmtId="0" fontId="11" fillId="0" borderId="12" xfId="0" applyFont="1" applyBorder="1"/>
    <xf numFmtId="10" fontId="11" fillId="0" borderId="12" xfId="1" applyNumberFormat="1" applyFont="1" applyBorder="1"/>
    <xf numFmtId="9" fontId="9" fillId="0" borderId="21" xfId="0" applyNumberFormat="1" applyFont="1" applyBorder="1"/>
    <xf numFmtId="0" fontId="9" fillId="0" borderId="24" xfId="0" applyFont="1" applyBorder="1"/>
    <xf numFmtId="170" fontId="9" fillId="0" borderId="12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122610</xdr:colOff>
      <xdr:row>15</xdr:row>
      <xdr:rowOff>101451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:lc="http://schemas.openxmlformats.org/drawingml/2006/lockedCanvas" xmlns="" val="0"/>
            </a:ext>
          </a:extLst>
        </a:blip>
        <a:srcRect/>
        <a:stretch>
          <a:fillRect/>
        </a:stretch>
      </xdr:blipFill>
      <xdr:spPr bwMode="auto">
        <a:xfrm>
          <a:off x="609600" y="47625"/>
          <a:ext cx="6828210" cy="29113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:lc="http://schemas.openxmlformats.org/drawingml/2006/lockedCanvas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:lc="http://schemas.openxmlformats.org/drawingml/2006/lockedCanvas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:lc="http://schemas.openxmlformats.org/drawingml/2006/lockedCanvas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8:O29"/>
  <sheetViews>
    <sheetView tabSelected="1" workbookViewId="0">
      <selection activeCell="F31" sqref="F31"/>
    </sheetView>
  </sheetViews>
  <sheetFormatPr defaultRowHeight="15"/>
  <sheetData>
    <row r="18" spans="3:15">
      <c r="C18" t="s">
        <v>3</v>
      </c>
      <c r="D18" t="s">
        <v>2</v>
      </c>
      <c r="E18">
        <v>0.1</v>
      </c>
      <c r="I18" t="s">
        <v>5</v>
      </c>
      <c r="J18" t="s">
        <v>0</v>
      </c>
      <c r="K18" t="s">
        <v>1</v>
      </c>
      <c r="M18" t="s">
        <v>8</v>
      </c>
      <c r="O18" t="s">
        <v>6</v>
      </c>
    </row>
    <row r="19" spans="3:15">
      <c r="C19">
        <v>1</v>
      </c>
      <c r="D19">
        <v>80</v>
      </c>
      <c r="E19">
        <f>D19/(1+$E$18)^C19</f>
        <v>72.72727272727272</v>
      </c>
      <c r="F19">
        <f>E19/$E$22</f>
        <v>7.6533839342188506E-2</v>
      </c>
      <c r="G19">
        <f>C19*F19</f>
        <v>7.6533839342188506E-2</v>
      </c>
      <c r="J19">
        <f>C19*D19</f>
        <v>80</v>
      </c>
      <c r="K19">
        <f>J19/(1+$E$18)^C19</f>
        <v>72.72727272727272</v>
      </c>
      <c r="N19" s="2">
        <v>43101</v>
      </c>
      <c r="O19" s="2">
        <f>DATE(2018,1,1)</f>
        <v>43101</v>
      </c>
    </row>
    <row r="20" spans="3:15">
      <c r="C20">
        <v>2</v>
      </c>
      <c r="D20">
        <v>80</v>
      </c>
      <c r="E20">
        <f>D20/(1+$E$18)^C20</f>
        <v>66.115702479338836</v>
      </c>
      <c r="F20">
        <f>E20/$E$22</f>
        <v>6.9576217583807734E-2</v>
      </c>
      <c r="G20">
        <f t="shared" ref="G20:G21" si="0">C20*F20</f>
        <v>0.13915243516761547</v>
      </c>
      <c r="J20">
        <f>C20*D20</f>
        <v>160</v>
      </c>
      <c r="K20">
        <f>J20/(1+$E$18)^C20</f>
        <v>132.23140495867767</v>
      </c>
      <c r="N20" s="2">
        <v>44197</v>
      </c>
      <c r="O20" s="2">
        <f>DATE(2021,1,1)</f>
        <v>44197</v>
      </c>
    </row>
    <row r="21" spans="3:15">
      <c r="C21">
        <v>3</v>
      </c>
      <c r="D21">
        <v>1080</v>
      </c>
      <c r="E21">
        <f>D21/(1+$E$18)^C21</f>
        <v>811.41998497370378</v>
      </c>
      <c r="F21">
        <f>E21/$E$22</f>
        <v>0.85388994307400379</v>
      </c>
      <c r="G21">
        <f t="shared" si="0"/>
        <v>2.5616698292220113</v>
      </c>
      <c r="J21" s="1">
        <f>C21*D21</f>
        <v>3240</v>
      </c>
      <c r="K21" s="1">
        <f>J21/(1+$E$18)^C21</f>
        <v>2434.2599549211113</v>
      </c>
      <c r="N21" t="s">
        <v>7</v>
      </c>
      <c r="O21">
        <f>DURATION(O19,O20,0.08,0.1,1)</f>
        <v>2.7773561037318153</v>
      </c>
    </row>
    <row r="22" spans="3:15">
      <c r="E22">
        <f>SUM(E19:E21)</f>
        <v>950.2629601803153</v>
      </c>
      <c r="F22">
        <f>SUM(F19:F21)</f>
        <v>1</v>
      </c>
      <c r="G22">
        <f>SUM(G19:G21)</f>
        <v>2.7773561037318153</v>
      </c>
      <c r="J22" s="1"/>
      <c r="K22" s="1">
        <f>SUM(K19:K21)</f>
        <v>2639.2186326070619</v>
      </c>
    </row>
    <row r="23" spans="3:15">
      <c r="K23">
        <f>K22/E22</f>
        <v>2.7773561037318153</v>
      </c>
    </row>
    <row r="24" spans="3:15">
      <c r="J24" t="s">
        <v>4</v>
      </c>
    </row>
    <row r="26" spans="3:15">
      <c r="C26" t="s">
        <v>9</v>
      </c>
    </row>
    <row r="27" spans="3:15">
      <c r="C27">
        <f>G22/(1+E18)</f>
        <v>2.5248691852107408</v>
      </c>
    </row>
    <row r="28" spans="3:15">
      <c r="C28" t="s">
        <v>10</v>
      </c>
    </row>
    <row r="29" spans="3:15">
      <c r="C29">
        <f>MDURATION(O19,O20,0.08,0.1,1)</f>
        <v>2.5248691852107408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7"/>
  <sheetViews>
    <sheetView workbookViewId="0">
      <selection activeCell="B29" sqref="B29"/>
    </sheetView>
  </sheetViews>
  <sheetFormatPr defaultRowHeight="15"/>
  <cols>
    <col min="1" max="1" width="7.140625" style="3" customWidth="1"/>
    <col min="2" max="2" width="36.42578125" style="3" customWidth="1"/>
    <col min="3" max="5" width="11.5703125" style="3" bestFit="1" customWidth="1"/>
    <col min="6" max="6" width="10.140625" style="3" customWidth="1"/>
    <col min="7" max="12" width="9.140625" style="3"/>
    <col min="13" max="13" width="11.7109375" style="3" customWidth="1"/>
    <col min="14" max="15" width="9.140625" style="3"/>
    <col min="16" max="16" width="10.140625" style="3" customWidth="1"/>
    <col min="17" max="16384" width="9.140625" style="3"/>
  </cols>
  <sheetData>
    <row r="1" spans="1:18" ht="15.75" thickBot="1"/>
    <row r="2" spans="1:18" ht="40.5" customHeight="1">
      <c r="B2" s="19" t="s">
        <v>11</v>
      </c>
      <c r="C2" s="20"/>
      <c r="D2" s="20"/>
      <c r="E2" s="20"/>
      <c r="F2" s="21"/>
    </row>
    <row r="3" spans="1:18" ht="15.75" thickBot="1">
      <c r="B3" s="22" t="s">
        <v>12</v>
      </c>
      <c r="C3" s="23"/>
      <c r="D3" s="23"/>
      <c r="E3" s="23"/>
      <c r="F3" s="24"/>
    </row>
    <row r="4" spans="1:18" ht="40.5" customHeight="1" thickBot="1">
      <c r="B4" s="25"/>
      <c r="C4" s="26" t="s">
        <v>13</v>
      </c>
      <c r="D4" s="27"/>
      <c r="E4" s="27"/>
      <c r="F4" s="28"/>
      <c r="J4" s="5"/>
      <c r="K4" s="6" t="s">
        <v>21</v>
      </c>
      <c r="L4" s="6"/>
      <c r="M4" s="6"/>
      <c r="N4" s="6" t="s">
        <v>26</v>
      </c>
      <c r="O4" s="7">
        <v>0.06</v>
      </c>
      <c r="P4" s="6"/>
      <c r="Q4" s="6"/>
      <c r="R4" s="8"/>
    </row>
    <row r="5" spans="1:18" ht="15.75" thickBot="1">
      <c r="B5" s="29" t="s">
        <v>14</v>
      </c>
      <c r="C5" s="30">
        <v>0.02</v>
      </c>
      <c r="D5" s="30">
        <v>0.04</v>
      </c>
      <c r="E5" s="30">
        <v>0.06</v>
      </c>
      <c r="F5" s="30">
        <v>0.08</v>
      </c>
      <c r="J5" s="9"/>
      <c r="K5" s="10"/>
      <c r="L5" s="10" t="s">
        <v>27</v>
      </c>
      <c r="M5" s="10"/>
      <c r="N5" s="10"/>
      <c r="O5" s="10"/>
      <c r="P5" s="10"/>
      <c r="Q5" s="10"/>
      <c r="R5" s="11"/>
    </row>
    <row r="6" spans="1:18" ht="15.75" thickBot="1">
      <c r="B6" s="31">
        <v>1</v>
      </c>
      <c r="C6" s="31">
        <v>1</v>
      </c>
      <c r="D6" s="31">
        <v>1</v>
      </c>
      <c r="E6" s="31">
        <v>1</v>
      </c>
      <c r="F6" s="31">
        <v>1</v>
      </c>
      <c r="J6" s="9" t="s">
        <v>28</v>
      </c>
      <c r="K6" s="50">
        <v>0.02</v>
      </c>
      <c r="L6" s="51"/>
      <c r="M6" s="36">
        <v>0.04</v>
      </c>
      <c r="N6" s="37"/>
      <c r="O6" s="55">
        <v>0.06</v>
      </c>
      <c r="P6" s="56"/>
      <c r="Q6" s="36">
        <v>0.08</v>
      </c>
      <c r="R6" s="37"/>
    </row>
    <row r="7" spans="1:18" ht="15.75" thickBot="1">
      <c r="B7" s="31">
        <v>5</v>
      </c>
      <c r="C7" s="31">
        <v>4.7859999999999996</v>
      </c>
      <c r="D7" s="31">
        <v>4.6109999999999998</v>
      </c>
      <c r="E7" s="31">
        <v>4.4649999999999999</v>
      </c>
      <c r="F7" s="31">
        <v>4.3419999999999996</v>
      </c>
      <c r="J7" s="32">
        <v>1</v>
      </c>
      <c r="K7" s="52">
        <f>-PV($O$4,J7,$K$6*100,100,0)</f>
        <v>96.226415094339615</v>
      </c>
      <c r="L7" s="53" t="s">
        <v>22</v>
      </c>
      <c r="M7" s="38">
        <f>-PV($O$4,J7,$M$6*100,100,0)</f>
        <v>98.113207547169807</v>
      </c>
      <c r="N7" s="6" t="s">
        <v>22</v>
      </c>
      <c r="O7" s="44">
        <f>-PV($O$4,J7,$O$6*100,100,0)</f>
        <v>100</v>
      </c>
      <c r="P7" s="45" t="s">
        <v>22</v>
      </c>
      <c r="Q7" s="38">
        <f>-PV($O$4,J7,$Q$6*100,100,0)</f>
        <v>101.88679245283018</v>
      </c>
      <c r="R7" s="6" t="s">
        <v>22</v>
      </c>
    </row>
    <row r="8" spans="1:18" ht="15.75" thickBot="1">
      <c r="B8" s="31">
        <v>10</v>
      </c>
      <c r="C8" s="31">
        <v>8.9610000000000003</v>
      </c>
      <c r="D8" s="31">
        <v>8.2810000000000006</v>
      </c>
      <c r="E8" s="31">
        <v>7.8019999999999996</v>
      </c>
      <c r="F8" s="31">
        <v>7.4450000000000003</v>
      </c>
      <c r="J8" s="32">
        <v>5</v>
      </c>
      <c r="K8" s="52">
        <f>-PV($O$4,J8,$K$6*100,100,0)</f>
        <v>83.150544857737131</v>
      </c>
      <c r="L8" s="54">
        <f>K8/K7-1</f>
        <v>-0.13588649461567293</v>
      </c>
      <c r="M8" s="38">
        <f>-PV($O$4,J8,$M$6*100,100,0)</f>
        <v>91.575272428868558</v>
      </c>
      <c r="N8" s="40">
        <f>M8/M7-1</f>
        <v>-6.6636646398070432E-2</v>
      </c>
      <c r="O8" s="44">
        <f>-PV($O$4,J8,$O$6*100,100,0)</f>
        <v>100</v>
      </c>
      <c r="P8" s="57">
        <f>O8/O7-1</f>
        <v>0</v>
      </c>
      <c r="Q8" s="38">
        <f>-PV($O$4,J8,$Q$6*100,100,0)</f>
        <v>108.42472757113143</v>
      </c>
      <c r="R8" s="39">
        <f>Q8/Q7-1</f>
        <v>6.4168622457401181E-2</v>
      </c>
    </row>
    <row r="9" spans="1:18" ht="15.75" thickBot="1">
      <c r="B9" s="31">
        <v>20</v>
      </c>
      <c r="C9" s="31">
        <v>15.17</v>
      </c>
      <c r="D9" s="31">
        <v>13.215999999999999</v>
      </c>
      <c r="E9" s="31">
        <v>12.157999999999999</v>
      </c>
      <c r="F9" s="31">
        <v>11.494999999999999</v>
      </c>
      <c r="J9" s="32">
        <v>10</v>
      </c>
      <c r="K9" s="52">
        <f>-PV($O$4,J9,$K$6*100,100,0)</f>
        <v>70.559651794341192</v>
      </c>
      <c r="L9" s="54">
        <f t="shared" ref="L9:N10" si="0">K9/K8-1</f>
        <v>-0.15142285699916691</v>
      </c>
      <c r="M9" s="38">
        <f>-PV($O$4,J9,$M$6*100,100,0)</f>
        <v>85.27982589717061</v>
      </c>
      <c r="N9" s="40">
        <f t="shared" si="0"/>
        <v>-6.874614035779103E-2</v>
      </c>
      <c r="O9" s="44">
        <f>-PV($O$4,J9,$O$6*100,100,0)</f>
        <v>100</v>
      </c>
      <c r="P9" s="57">
        <f>O9/O8-1</f>
        <v>0</v>
      </c>
      <c r="Q9" s="38">
        <f>-PV($O$4,J9,$Q$6*100,100,0)</f>
        <v>114.7201741028294</v>
      </c>
      <c r="R9" s="39">
        <f>Q9/Q8-1</f>
        <v>5.8062830063998927E-2</v>
      </c>
    </row>
    <row r="10" spans="1:18" ht="15.75" thickBot="1">
      <c r="B10" s="31" t="s">
        <v>15</v>
      </c>
      <c r="C10" s="31">
        <v>17.667000000000002</v>
      </c>
      <c r="D10" s="31">
        <v>17.667000000000002</v>
      </c>
      <c r="E10" s="31">
        <v>17.667000000000002</v>
      </c>
      <c r="F10" s="31">
        <v>17.667000000000002</v>
      </c>
      <c r="J10" s="33">
        <v>20</v>
      </c>
      <c r="K10" s="52">
        <f>-PV($O$4,J10,$K$6*100,100,0)</f>
        <v>54.120315125738955</v>
      </c>
      <c r="L10" s="54">
        <f t="shared" si="0"/>
        <v>-0.2329849460782154</v>
      </c>
      <c r="M10" s="38">
        <f>-PV($O$4,J10,$M$6*100,100,0)</f>
        <v>77.060157562869477</v>
      </c>
      <c r="N10" s="40">
        <f>M10/M9-1</f>
        <v>-9.6384675365218331E-2</v>
      </c>
      <c r="O10" s="44">
        <f>-PV($O$4,J10,$O$6*100,100,0)</f>
        <v>100</v>
      </c>
      <c r="P10" s="57">
        <f>O10/O9-1</f>
        <v>0</v>
      </c>
      <c r="Q10" s="38">
        <f>-PV($O$4,J10,$Q$6*100,100,0)</f>
        <v>122.93984243713052</v>
      </c>
      <c r="R10" s="39">
        <f>Q10/Q9-1</f>
        <v>7.1649719838582371E-2</v>
      </c>
    </row>
    <row r="13" spans="1:18">
      <c r="A13" s="3" t="s">
        <v>17</v>
      </c>
      <c r="B13" s="4" t="s">
        <v>29</v>
      </c>
      <c r="J13" s="5"/>
      <c r="K13" s="6" t="s">
        <v>21</v>
      </c>
      <c r="L13" s="6"/>
      <c r="M13" s="6"/>
      <c r="N13" s="6" t="s">
        <v>26</v>
      </c>
      <c r="O13" s="7">
        <v>0.08</v>
      </c>
      <c r="P13" s="6"/>
      <c r="Q13" s="6"/>
      <c r="R13" s="8"/>
    </row>
    <row r="14" spans="1:18" ht="15.75" thickBot="1">
      <c r="J14" s="9"/>
      <c r="K14" s="10"/>
      <c r="L14" s="10" t="s">
        <v>27</v>
      </c>
      <c r="M14" s="10"/>
      <c r="N14" s="10"/>
      <c r="O14" s="10"/>
      <c r="P14" s="10"/>
      <c r="Q14" s="10"/>
      <c r="R14" s="11"/>
    </row>
    <row r="15" spans="1:18">
      <c r="A15" s="3" t="s">
        <v>18</v>
      </c>
      <c r="B15" s="4" t="s">
        <v>30</v>
      </c>
      <c r="J15" s="9" t="s">
        <v>28</v>
      </c>
      <c r="K15" s="36">
        <v>0.02</v>
      </c>
      <c r="L15" s="37"/>
      <c r="M15" s="36">
        <v>0.04</v>
      </c>
      <c r="N15" s="37"/>
      <c r="O15" s="36">
        <v>0.06</v>
      </c>
      <c r="P15" s="37"/>
      <c r="Q15" s="36">
        <v>0.08</v>
      </c>
      <c r="R15" s="37"/>
    </row>
    <row r="16" spans="1:18">
      <c r="J16" s="32">
        <v>1</v>
      </c>
      <c r="K16" s="38">
        <f>-PV($O$13,J16,$K$6*100,100,0)</f>
        <v>94.444444444444443</v>
      </c>
      <c r="L16" s="6" t="s">
        <v>22</v>
      </c>
      <c r="M16" s="47">
        <f>-PV($O$13,J16,$M$6*100,100,0)</f>
        <v>96.296296296296291</v>
      </c>
      <c r="N16" s="48" t="s">
        <v>22</v>
      </c>
      <c r="O16" s="41">
        <f>-PV($O$13,J16,$O$6*100,100,0)</f>
        <v>98.148148148148138</v>
      </c>
      <c r="P16" s="42" t="s">
        <v>22</v>
      </c>
      <c r="Q16" s="44">
        <f>-PV($O$13,J16,$Q$6*100,100,0)</f>
        <v>100</v>
      </c>
      <c r="R16" s="45" t="s">
        <v>22</v>
      </c>
    </row>
    <row r="17" spans="1:18">
      <c r="A17" s="3" t="s">
        <v>19</v>
      </c>
      <c r="B17" s="4" t="s">
        <v>32</v>
      </c>
      <c r="J17" s="32">
        <v>5</v>
      </c>
      <c r="K17" s="38">
        <f>-PV($O$13,J17,$K$6*100,100,0)</f>
        <v>76.043739777531485</v>
      </c>
      <c r="L17" s="39">
        <f>K17/K16-1</f>
        <v>-0.19483099059084308</v>
      </c>
      <c r="M17" s="47">
        <f t="shared" ref="M17:M19" si="1">-PV($O$13,J17,$M$6*100,100,0)</f>
        <v>84.029159851687652</v>
      </c>
      <c r="N17" s="49">
        <f>M17/M16-1</f>
        <v>-0.12738949384785891</v>
      </c>
      <c r="O17" s="41">
        <f t="shared" ref="O17:O19" si="2">-PV($O$13,J17,$O$6*100,100,0)</f>
        <v>92.014579925843833</v>
      </c>
      <c r="P17" s="43">
        <f>O17/O16-1</f>
        <v>-6.2492959246119306E-2</v>
      </c>
      <c r="Q17" s="44">
        <f t="shared" ref="Q17:Q19" si="3">-PV($O$13,J17,$Q$6*100,100,0)</f>
        <v>100</v>
      </c>
      <c r="R17" s="46">
        <f>Q17/Q16-1</f>
        <v>0</v>
      </c>
    </row>
    <row r="18" spans="1:18">
      <c r="B18" s="3" t="s">
        <v>33</v>
      </c>
      <c r="J18" s="32">
        <v>10</v>
      </c>
      <c r="K18" s="38">
        <f t="shared" ref="K17:K19" si="4">-PV($O$13,J18,$K$6*100,100,0)</f>
        <v>59.739511606351314</v>
      </c>
      <c r="L18" s="39">
        <f t="shared" ref="L18:N18" si="5">K18/K17-1</f>
        <v>-0.21440592241884393</v>
      </c>
      <c r="M18" s="47">
        <f t="shared" si="1"/>
        <v>73.15967440423421</v>
      </c>
      <c r="N18" s="49">
        <f t="shared" ref="N18:P18" si="6">M18/M17-1</f>
        <v>-0.12935373228339064</v>
      </c>
      <c r="O18" s="41">
        <f t="shared" si="2"/>
        <v>86.579837202117105</v>
      </c>
      <c r="P18" s="43">
        <f>O18/O17-1</f>
        <v>-5.9063930173964607E-2</v>
      </c>
      <c r="Q18" s="44">
        <f t="shared" si="3"/>
        <v>100</v>
      </c>
      <c r="R18" s="46">
        <f>Q18/Q17-1</f>
        <v>0</v>
      </c>
    </row>
    <row r="19" spans="1:18">
      <c r="A19" s="3" t="s">
        <v>20</v>
      </c>
      <c r="B19" s="4" t="s">
        <v>31</v>
      </c>
      <c r="J19" s="33">
        <v>20</v>
      </c>
      <c r="K19" s="38">
        <f t="shared" si="4"/>
        <v>41.091115555304242</v>
      </c>
      <c r="L19" s="39">
        <f t="shared" ref="L19:N19" si="7">K19/K18-1</f>
        <v>-0.31216184313539708</v>
      </c>
      <c r="M19" s="47">
        <f t="shared" si="1"/>
        <v>60.727410370202833</v>
      </c>
      <c r="N19" s="49">
        <f>M19/M18-1</f>
        <v>-0.16993328818467024</v>
      </c>
      <c r="O19" s="41">
        <f t="shared" si="2"/>
        <v>80.363705185101409</v>
      </c>
      <c r="P19" s="43">
        <f>O19/O18-1</f>
        <v>-7.1796531593197432E-2</v>
      </c>
      <c r="Q19" s="44">
        <f t="shared" si="3"/>
        <v>100</v>
      </c>
      <c r="R19" s="46">
        <f>Q19/Q18-1</f>
        <v>0</v>
      </c>
    </row>
    <row r="21" spans="1:18" ht="26.25" customHeight="1">
      <c r="A21" s="14" t="s">
        <v>23</v>
      </c>
      <c r="B21" s="3" t="s">
        <v>16</v>
      </c>
      <c r="C21" s="15">
        <f>(1+0.06)/0.06</f>
        <v>17.666666666666668</v>
      </c>
      <c r="D21" s="3" t="s">
        <v>25</v>
      </c>
    </row>
    <row r="23" spans="1:18" ht="15.75" thickBot="1">
      <c r="B23" s="5" t="s">
        <v>24</v>
      </c>
      <c r="C23" s="34">
        <v>0.02</v>
      </c>
      <c r="D23" s="34">
        <v>0.04</v>
      </c>
      <c r="E23" s="34">
        <v>0.06</v>
      </c>
      <c r="F23" s="35">
        <v>0.08</v>
      </c>
    </row>
    <row r="24" spans="1:18">
      <c r="B24" s="9"/>
      <c r="C24" s="16">
        <f>C7/C6-1</f>
        <v>3.7859999999999996</v>
      </c>
      <c r="D24" s="16">
        <f>D7/D6-1</f>
        <v>3.6109999999999998</v>
      </c>
      <c r="E24" s="16">
        <f>E7/E6-1</f>
        <v>3.4649999999999999</v>
      </c>
      <c r="F24" s="12">
        <f>F7/F6-1</f>
        <v>3.3419999999999996</v>
      </c>
    </row>
    <row r="25" spans="1:18">
      <c r="B25" s="9"/>
      <c r="C25" s="16">
        <f>C8/C7-1</f>
        <v>0.87233597994149625</v>
      </c>
      <c r="D25" s="16">
        <f>D8/D7-1</f>
        <v>0.79592279332032123</v>
      </c>
      <c r="E25" s="16">
        <f>E8/E7-1</f>
        <v>0.74736842105263146</v>
      </c>
      <c r="F25" s="12">
        <f>F8/F7-1</f>
        <v>0.71464762782128077</v>
      </c>
    </row>
    <row r="26" spans="1:18">
      <c r="B26" s="9"/>
      <c r="C26" s="16">
        <f>C9/C8-1</f>
        <v>0.69289141836848556</v>
      </c>
      <c r="D26" s="16">
        <f>D9/D8-1</f>
        <v>0.59594251901944184</v>
      </c>
      <c r="E26" s="16">
        <f>E9/E8-1</f>
        <v>0.55831837990258903</v>
      </c>
      <c r="F26" s="12">
        <f>F9/F8-1</f>
        <v>0.54398925453324365</v>
      </c>
    </row>
    <row r="27" spans="1:18">
      <c r="B27" s="17"/>
      <c r="C27" s="18">
        <f>C10/C9-1</f>
        <v>0.16460118655240619</v>
      </c>
      <c r="D27" s="18">
        <f>D10/D9-1</f>
        <v>0.33678874092009714</v>
      </c>
      <c r="E27" s="18">
        <f>E10/E9-1</f>
        <v>0.4531172890278008</v>
      </c>
      <c r="F27" s="13">
        <f>F10/F9-1</f>
        <v>0.53692909960852564</v>
      </c>
    </row>
  </sheetData>
  <mergeCells count="3">
    <mergeCell ref="B2:F2"/>
    <mergeCell ref="B3:F3"/>
    <mergeCell ref="C4:F4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Duration</vt:lpstr>
      <vt:lpstr>5 Rule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Javad</dc:creator>
  <cp:lastModifiedBy>Javad</cp:lastModifiedBy>
  <dcterms:created xsi:type="dcterms:W3CDTF">2018-11-05T16:14:53Z</dcterms:created>
  <dcterms:modified xsi:type="dcterms:W3CDTF">2018-11-05T17:54:39Z</dcterms:modified>
</cp:coreProperties>
</file>