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embeddings/oleObject10.bin" ContentType="application/vnd.openxmlformats-officedocument.oleObject"/>
  <Override PartName="/xl/drawings/drawing3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RL 330\"/>
    </mc:Choice>
  </mc:AlternateContent>
  <xr:revisionPtr revIDLastSave="0" documentId="13_ncr:1_{BA82AD81-2333-4293-922A-C712F85A8B02}" xr6:coauthVersionLast="37" xr6:coauthVersionMax="37" xr10:uidLastSave="{00000000-0000-0000-0000-000000000000}"/>
  <workbookProtection workbookAlgorithmName="SHA-512" workbookHashValue="X1Q1rAetu7yjxLarFjFYkADINM1+k/e/TfBIi20AbGbx7I08Ydh9IVWxl35zW7rB/fDp54CG1q5beOIQVIZz2w==" workbookSaltValue="VLqanOQ2LDVVOW4F20YfUw==" workbookSpinCount="100000" lockStructure="1"/>
  <bookViews>
    <workbookView xWindow="0" yWindow="4020" windowWidth="25200" windowHeight="11145" activeTab="3" xr2:uid="{00000000-000D-0000-FFFF-FFFF00000000}"/>
  </bookViews>
  <sheets>
    <sheet name="FDX" sheetId="1" r:id="rId1"/>
    <sheet name="UPS" sheetId="2" r:id="rId2"/>
    <sheet name="TJX" sheetId="3" r:id="rId3"/>
    <sheet name="3 stocks" sheetId="4" r:id="rId4"/>
    <sheet name="Sheet1" sheetId="8" r:id="rId5"/>
    <sheet name="CAPM" sheetId="5" r:id="rId6"/>
    <sheet name="Beta Estimation" sheetId="6" r:id="rId7"/>
    <sheet name="Systematic and Unsyst. Risk" sheetId="7" r:id="rId8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" i="7" l="1"/>
  <c r="L10" i="7"/>
  <c r="H2" i="7"/>
  <c r="J11" i="7" s="1"/>
  <c r="J9" i="7"/>
  <c r="P5" i="7"/>
  <c r="O5" i="7"/>
  <c r="N5" i="7"/>
  <c r="L11" i="7" s="1"/>
  <c r="M5" i="7"/>
  <c r="L5" i="7"/>
  <c r="K5" i="7"/>
  <c r="P4" i="7"/>
  <c r="J10" i="7" s="1"/>
  <c r="O4" i="7"/>
  <c r="N4" i="7"/>
  <c r="M4" i="7"/>
  <c r="L4" i="7"/>
  <c r="K4" i="7"/>
  <c r="P3" i="7"/>
  <c r="O3" i="7"/>
  <c r="N3" i="7"/>
  <c r="L9" i="7" s="1"/>
  <c r="M3" i="7"/>
  <c r="L3" i="7"/>
  <c r="K3" i="7"/>
  <c r="N9" i="7" l="1"/>
  <c r="O9" i="7" s="1"/>
  <c r="G5" i="6" l="1"/>
  <c r="H5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G23" i="6"/>
  <c r="H23" i="6"/>
  <c r="I23" i="6"/>
  <c r="J23" i="6"/>
  <c r="G24" i="6"/>
  <c r="H24" i="6"/>
  <c r="I24" i="6"/>
  <c r="J24" i="6"/>
  <c r="G25" i="6"/>
  <c r="H25" i="6"/>
  <c r="I25" i="6"/>
  <c r="J25" i="6"/>
  <c r="G26" i="6"/>
  <c r="H26" i="6"/>
  <c r="I26" i="6"/>
  <c r="J26" i="6"/>
  <c r="G27" i="6"/>
  <c r="H27" i="6"/>
  <c r="I27" i="6"/>
  <c r="J27" i="6"/>
  <c r="G28" i="6"/>
  <c r="H28" i="6"/>
  <c r="I28" i="6"/>
  <c r="J28" i="6"/>
  <c r="G29" i="6"/>
  <c r="H29" i="6"/>
  <c r="I29" i="6"/>
  <c r="J29" i="6"/>
  <c r="G30" i="6"/>
  <c r="H30" i="6"/>
  <c r="I30" i="6"/>
  <c r="J30" i="6"/>
  <c r="G31" i="6"/>
  <c r="H31" i="6"/>
  <c r="I31" i="6"/>
  <c r="J31" i="6"/>
  <c r="G32" i="6"/>
  <c r="H32" i="6"/>
  <c r="I32" i="6"/>
  <c r="J32" i="6"/>
  <c r="G33" i="6"/>
  <c r="H33" i="6"/>
  <c r="I33" i="6"/>
  <c r="J33" i="6"/>
  <c r="G34" i="6"/>
  <c r="H34" i="6"/>
  <c r="I34" i="6"/>
  <c r="J34" i="6"/>
  <c r="G35" i="6"/>
  <c r="H35" i="6"/>
  <c r="I35" i="6"/>
  <c r="J35" i="6"/>
  <c r="G36" i="6"/>
  <c r="H36" i="6"/>
  <c r="I36" i="6"/>
  <c r="J36" i="6"/>
  <c r="G37" i="6"/>
  <c r="H37" i="6"/>
  <c r="I37" i="6"/>
  <c r="J37" i="6"/>
  <c r="G38" i="6"/>
  <c r="H38" i="6"/>
  <c r="I38" i="6"/>
  <c r="J38" i="6"/>
  <c r="G39" i="6"/>
  <c r="H39" i="6"/>
  <c r="I39" i="6"/>
  <c r="J39" i="6"/>
  <c r="G40" i="6"/>
  <c r="H40" i="6"/>
  <c r="I40" i="6"/>
  <c r="J40" i="6"/>
  <c r="G41" i="6"/>
  <c r="H41" i="6"/>
  <c r="I41" i="6"/>
  <c r="J41" i="6"/>
  <c r="G42" i="6"/>
  <c r="H42" i="6"/>
  <c r="I42" i="6"/>
  <c r="J42" i="6"/>
  <c r="G43" i="6"/>
  <c r="H43" i="6"/>
  <c r="I43" i="6"/>
  <c r="J43" i="6"/>
  <c r="G44" i="6"/>
  <c r="H44" i="6"/>
  <c r="I44" i="6"/>
  <c r="J44" i="6"/>
  <c r="G45" i="6"/>
  <c r="H45" i="6"/>
  <c r="I45" i="6"/>
  <c r="J45" i="6"/>
  <c r="G46" i="6"/>
  <c r="H46" i="6"/>
  <c r="I46" i="6"/>
  <c r="J46" i="6"/>
  <c r="G47" i="6"/>
  <c r="H47" i="6"/>
  <c r="I47" i="6"/>
  <c r="J47" i="6"/>
  <c r="G48" i="6"/>
  <c r="H48" i="6"/>
  <c r="I48" i="6"/>
  <c r="J48" i="6"/>
  <c r="G49" i="6"/>
  <c r="H49" i="6"/>
  <c r="I49" i="6"/>
  <c r="J49" i="6"/>
  <c r="G50" i="6"/>
  <c r="H50" i="6"/>
  <c r="I50" i="6"/>
  <c r="J50" i="6"/>
  <c r="G51" i="6"/>
  <c r="H51" i="6"/>
  <c r="I51" i="6"/>
  <c r="J51" i="6"/>
  <c r="G52" i="6"/>
  <c r="H52" i="6"/>
  <c r="I52" i="6"/>
  <c r="J52" i="6"/>
  <c r="G53" i="6"/>
  <c r="H53" i="6"/>
  <c r="I53" i="6"/>
  <c r="J53" i="6"/>
  <c r="G54" i="6"/>
  <c r="H54" i="6"/>
  <c r="I54" i="6"/>
  <c r="J54" i="6"/>
  <c r="G55" i="6"/>
  <c r="H55" i="6"/>
  <c r="I55" i="6"/>
  <c r="J55" i="6"/>
  <c r="G56" i="6"/>
  <c r="H56" i="6"/>
  <c r="I56" i="6"/>
  <c r="J56" i="6"/>
  <c r="G57" i="6"/>
  <c r="H57" i="6"/>
  <c r="I57" i="6"/>
  <c r="J57" i="6"/>
  <c r="G58" i="6"/>
  <c r="H58" i="6"/>
  <c r="I58" i="6"/>
  <c r="J58" i="6"/>
  <c r="G59" i="6"/>
  <c r="H59" i="6"/>
  <c r="I59" i="6"/>
  <c r="J59" i="6"/>
  <c r="G60" i="6"/>
  <c r="H60" i="6"/>
  <c r="I60" i="6"/>
  <c r="J60" i="6"/>
  <c r="G61" i="6"/>
  <c r="H61" i="6"/>
  <c r="I61" i="6"/>
  <c r="J61" i="6"/>
  <c r="G62" i="6"/>
  <c r="H62" i="6"/>
  <c r="I62" i="6"/>
  <c r="J62" i="6"/>
  <c r="G63" i="6"/>
  <c r="H63" i="6"/>
  <c r="I63" i="6"/>
  <c r="J63" i="6"/>
  <c r="G64" i="6"/>
  <c r="H64" i="6"/>
  <c r="I64" i="6"/>
  <c r="J64" i="6"/>
  <c r="G65" i="6"/>
  <c r="H65" i="6"/>
  <c r="I65" i="6"/>
  <c r="J65" i="6"/>
  <c r="G66" i="6"/>
  <c r="H66" i="6"/>
  <c r="I66" i="6"/>
  <c r="J66" i="6"/>
  <c r="G67" i="6"/>
  <c r="H67" i="6"/>
  <c r="I67" i="6"/>
  <c r="J67" i="6"/>
  <c r="G68" i="6"/>
  <c r="H68" i="6"/>
  <c r="I68" i="6"/>
  <c r="J68" i="6"/>
  <c r="G69" i="6"/>
  <c r="H69" i="6"/>
  <c r="I69" i="6"/>
  <c r="J69" i="6"/>
  <c r="G70" i="6"/>
  <c r="H70" i="6"/>
  <c r="I70" i="6"/>
  <c r="J70" i="6"/>
  <c r="G71" i="6"/>
  <c r="H71" i="6"/>
  <c r="I71" i="6"/>
  <c r="J71" i="6"/>
  <c r="G72" i="6"/>
  <c r="H72" i="6"/>
  <c r="I72" i="6"/>
  <c r="J72" i="6"/>
  <c r="G73" i="6"/>
  <c r="H73" i="6"/>
  <c r="I73" i="6"/>
  <c r="J73" i="6"/>
  <c r="G74" i="6"/>
  <c r="H74" i="6"/>
  <c r="I74" i="6"/>
  <c r="J74" i="6"/>
  <c r="G75" i="6"/>
  <c r="H75" i="6"/>
  <c r="I75" i="6"/>
  <c r="J75" i="6"/>
  <c r="G76" i="6"/>
  <c r="H76" i="6"/>
  <c r="I76" i="6"/>
  <c r="J76" i="6"/>
  <c r="G77" i="6"/>
  <c r="H77" i="6"/>
  <c r="I77" i="6"/>
  <c r="J77" i="6"/>
  <c r="G78" i="6"/>
  <c r="H78" i="6"/>
  <c r="I78" i="6"/>
  <c r="J78" i="6"/>
  <c r="G79" i="6"/>
  <c r="H79" i="6"/>
  <c r="I79" i="6"/>
  <c r="J79" i="6"/>
  <c r="G80" i="6"/>
  <c r="H80" i="6"/>
  <c r="I80" i="6"/>
  <c r="J80" i="6"/>
  <c r="G81" i="6"/>
  <c r="H81" i="6"/>
  <c r="I81" i="6"/>
  <c r="J81" i="6"/>
  <c r="G82" i="6"/>
  <c r="H82" i="6"/>
  <c r="I82" i="6"/>
  <c r="J82" i="6"/>
  <c r="G83" i="6"/>
  <c r="H83" i="6"/>
  <c r="I83" i="6"/>
  <c r="J83" i="6"/>
  <c r="G84" i="6"/>
  <c r="H84" i="6"/>
  <c r="I84" i="6"/>
  <c r="J84" i="6"/>
  <c r="G85" i="6"/>
  <c r="H85" i="6"/>
  <c r="I85" i="6"/>
  <c r="J85" i="6"/>
  <c r="G86" i="6"/>
  <c r="H86" i="6"/>
  <c r="I86" i="6"/>
  <c r="J86" i="6"/>
  <c r="G87" i="6"/>
  <c r="H87" i="6"/>
  <c r="I87" i="6"/>
  <c r="J87" i="6"/>
  <c r="G88" i="6"/>
  <c r="H88" i="6"/>
  <c r="I88" i="6"/>
  <c r="J88" i="6"/>
  <c r="G89" i="6"/>
  <c r="H89" i="6"/>
  <c r="I89" i="6"/>
  <c r="J89" i="6"/>
  <c r="G90" i="6"/>
  <c r="H90" i="6"/>
  <c r="I90" i="6"/>
  <c r="J90" i="6"/>
  <c r="G91" i="6"/>
  <c r="H91" i="6"/>
  <c r="I91" i="6"/>
  <c r="J91" i="6"/>
  <c r="G92" i="6"/>
  <c r="H92" i="6"/>
  <c r="I92" i="6"/>
  <c r="J92" i="6"/>
  <c r="G93" i="6"/>
  <c r="H93" i="6"/>
  <c r="I93" i="6"/>
  <c r="J93" i="6"/>
  <c r="G94" i="6"/>
  <c r="H94" i="6"/>
  <c r="I94" i="6"/>
  <c r="J94" i="6"/>
  <c r="G95" i="6"/>
  <c r="H95" i="6"/>
  <c r="I95" i="6"/>
  <c r="J95" i="6"/>
  <c r="G96" i="6"/>
  <c r="H96" i="6"/>
  <c r="I96" i="6"/>
  <c r="J96" i="6"/>
  <c r="G97" i="6"/>
  <c r="H97" i="6"/>
  <c r="I97" i="6"/>
  <c r="J97" i="6"/>
  <c r="G98" i="6"/>
  <c r="H98" i="6"/>
  <c r="I98" i="6"/>
  <c r="J98" i="6"/>
  <c r="G99" i="6"/>
  <c r="H99" i="6"/>
  <c r="I99" i="6"/>
  <c r="J99" i="6"/>
  <c r="G100" i="6"/>
  <c r="H100" i="6"/>
  <c r="I100" i="6"/>
  <c r="J100" i="6"/>
  <c r="G101" i="6"/>
  <c r="H101" i="6"/>
  <c r="I101" i="6"/>
  <c r="J101" i="6"/>
  <c r="G102" i="6"/>
  <c r="H102" i="6"/>
  <c r="I102" i="6"/>
  <c r="J102" i="6"/>
  <c r="G103" i="6"/>
  <c r="H103" i="6"/>
  <c r="I103" i="6"/>
  <c r="J103" i="6"/>
  <c r="G104" i="6"/>
  <c r="H104" i="6"/>
  <c r="I104" i="6"/>
  <c r="J104" i="6"/>
  <c r="G105" i="6"/>
  <c r="H105" i="6"/>
  <c r="I105" i="6"/>
  <c r="J105" i="6"/>
  <c r="G106" i="6"/>
  <c r="H106" i="6"/>
  <c r="I106" i="6"/>
  <c r="J106" i="6"/>
  <c r="G107" i="6"/>
  <c r="H107" i="6"/>
  <c r="I107" i="6"/>
  <c r="J107" i="6"/>
  <c r="H4" i="6"/>
  <c r="I4" i="6"/>
  <c r="J4" i="6"/>
  <c r="G4" i="6"/>
  <c r="N11" i="7"/>
  <c r="O11" i="7" s="1"/>
  <c r="N10" i="7"/>
  <c r="O10" i="7" s="1"/>
  <c r="J14" i="5" l="1"/>
  <c r="I14" i="5"/>
  <c r="H14" i="5"/>
  <c r="G14" i="5"/>
  <c r="J13" i="5"/>
  <c r="I13" i="5"/>
  <c r="H13" i="5"/>
  <c r="G13" i="5"/>
  <c r="J12" i="5"/>
  <c r="I12" i="5"/>
  <c r="H12" i="5"/>
  <c r="G12" i="5"/>
  <c r="J11" i="5"/>
  <c r="I11" i="5"/>
  <c r="H11" i="5"/>
  <c r="G11" i="5"/>
  <c r="J10" i="5"/>
  <c r="I10" i="5"/>
  <c r="H10" i="5"/>
  <c r="G10" i="5"/>
  <c r="J9" i="5"/>
  <c r="I9" i="5"/>
  <c r="H9" i="5"/>
  <c r="G9" i="5"/>
  <c r="J8" i="5"/>
  <c r="I8" i="5"/>
  <c r="H8" i="5"/>
  <c r="G8" i="5"/>
  <c r="J7" i="5"/>
  <c r="I7" i="5"/>
  <c r="H7" i="5"/>
  <c r="G7" i="5"/>
  <c r="J6" i="5"/>
  <c r="I6" i="5"/>
  <c r="H6" i="5"/>
  <c r="G6" i="5"/>
  <c r="J5" i="5"/>
  <c r="I5" i="5"/>
  <c r="H5" i="5"/>
  <c r="G5" i="5"/>
  <c r="J4" i="5"/>
  <c r="I4" i="5"/>
  <c r="H4" i="5"/>
  <c r="G4" i="5"/>
  <c r="J3" i="5"/>
  <c r="I3" i="5"/>
  <c r="H3" i="5"/>
  <c r="G3" i="5"/>
  <c r="J2" i="5"/>
  <c r="I2" i="5"/>
  <c r="H2" i="5"/>
  <c r="G2" i="5"/>
  <c r="E31" i="4"/>
  <c r="R32" i="4"/>
  <c r="R33" i="4"/>
  <c r="R34" i="4"/>
  <c r="R35" i="4"/>
  <c r="R36" i="4"/>
  <c r="R37" i="4"/>
  <c r="R38" i="4"/>
  <c r="R39" i="4"/>
  <c r="R40" i="4"/>
  <c r="R41" i="4"/>
  <c r="R42" i="4"/>
  <c r="R43" i="4"/>
  <c r="R31" i="4"/>
  <c r="Q43" i="4"/>
  <c r="Q39" i="4"/>
  <c r="Q40" i="4"/>
  <c r="Q41" i="4"/>
  <c r="Q42" i="4"/>
  <c r="Q32" i="4"/>
  <c r="Q33" i="4"/>
  <c r="Q34" i="4"/>
  <c r="Q35" i="4"/>
  <c r="Q36" i="4"/>
  <c r="Q37" i="4"/>
  <c r="Q38" i="4"/>
  <c r="Q31" i="4"/>
  <c r="R29" i="4"/>
  <c r="M48" i="4"/>
  <c r="M49" i="4"/>
  <c r="M50" i="4"/>
  <c r="M51" i="4"/>
  <c r="M52" i="4"/>
  <c r="M53" i="4"/>
  <c r="M54" i="4"/>
  <c r="M55" i="4"/>
  <c r="M56" i="4"/>
  <c r="M57" i="4"/>
  <c r="M58" i="4"/>
  <c r="M59" i="4"/>
  <c r="M47" i="4"/>
  <c r="L48" i="4"/>
  <c r="L49" i="4"/>
  <c r="L50" i="4"/>
  <c r="L51" i="4"/>
  <c r="L52" i="4"/>
  <c r="L53" i="4"/>
  <c r="L54" i="4"/>
  <c r="L55" i="4"/>
  <c r="L56" i="4"/>
  <c r="L57" i="4"/>
  <c r="L58" i="4"/>
  <c r="L59" i="4"/>
  <c r="L47" i="4"/>
  <c r="M45" i="4"/>
  <c r="B48" i="4"/>
  <c r="B49" i="4"/>
  <c r="B50" i="4"/>
  <c r="B51" i="4"/>
  <c r="B52" i="4"/>
  <c r="B53" i="4"/>
  <c r="B54" i="4"/>
  <c r="B55" i="4"/>
  <c r="B56" i="4"/>
  <c r="B57" i="4"/>
  <c r="B58" i="4"/>
  <c r="B59" i="4"/>
  <c r="A48" i="4"/>
  <c r="A49" i="4"/>
  <c r="A50" i="4"/>
  <c r="A51" i="4"/>
  <c r="A52" i="4"/>
  <c r="A53" i="4"/>
  <c r="A54" i="4"/>
  <c r="A55" i="4"/>
  <c r="A56" i="4"/>
  <c r="A57" i="4"/>
  <c r="A58" i="4"/>
  <c r="A59" i="4"/>
  <c r="B47" i="4"/>
  <c r="A47" i="4"/>
  <c r="B45" i="4"/>
  <c r="J29" i="4"/>
  <c r="D29" i="4" l="1"/>
  <c r="B43" i="4"/>
  <c r="B42" i="4"/>
  <c r="A33" i="4"/>
  <c r="B33" i="4" l="1"/>
  <c r="A34" i="4"/>
  <c r="A35" i="4" l="1"/>
  <c r="B34" i="4"/>
  <c r="A36" i="4" l="1"/>
  <c r="B35" i="4"/>
  <c r="A37" i="4" l="1"/>
  <c r="B36" i="4"/>
  <c r="G3" i="4"/>
  <c r="H3" i="4"/>
  <c r="I3" i="4"/>
  <c r="J3" i="4"/>
  <c r="G4" i="4"/>
  <c r="H4" i="4"/>
  <c r="I4" i="4"/>
  <c r="J4" i="4"/>
  <c r="G5" i="4"/>
  <c r="H5" i="4"/>
  <c r="I5" i="4"/>
  <c r="J5" i="4"/>
  <c r="G6" i="4"/>
  <c r="H6" i="4"/>
  <c r="I6" i="4"/>
  <c r="J6" i="4"/>
  <c r="G7" i="4"/>
  <c r="H7" i="4"/>
  <c r="I7" i="4"/>
  <c r="J7" i="4"/>
  <c r="G8" i="4"/>
  <c r="H8" i="4"/>
  <c r="I8" i="4"/>
  <c r="J8" i="4"/>
  <c r="G9" i="4"/>
  <c r="H9" i="4"/>
  <c r="I9" i="4"/>
  <c r="J9" i="4"/>
  <c r="G10" i="4"/>
  <c r="H10" i="4"/>
  <c r="I10" i="4"/>
  <c r="J10" i="4"/>
  <c r="G11" i="4"/>
  <c r="H11" i="4"/>
  <c r="I11" i="4"/>
  <c r="J11" i="4"/>
  <c r="G12" i="4"/>
  <c r="H12" i="4"/>
  <c r="I12" i="4"/>
  <c r="J12" i="4"/>
  <c r="G13" i="4"/>
  <c r="H13" i="4"/>
  <c r="I13" i="4"/>
  <c r="J13" i="4"/>
  <c r="G14" i="4"/>
  <c r="H14" i="4"/>
  <c r="I14" i="4"/>
  <c r="J14" i="4"/>
  <c r="H2" i="4"/>
  <c r="I2" i="4"/>
  <c r="J2" i="4"/>
  <c r="G2" i="4"/>
  <c r="P21" i="4" l="1"/>
  <c r="J17" i="4"/>
  <c r="J18" i="4" s="1"/>
  <c r="J19" i="4" s="1"/>
  <c r="J16" i="4"/>
  <c r="N19" i="4"/>
  <c r="H17" i="4"/>
  <c r="H18" i="4" s="1"/>
  <c r="H19" i="4" s="1"/>
  <c r="H16" i="4"/>
  <c r="M18" i="4"/>
  <c r="G17" i="4"/>
  <c r="G18" i="4" s="1"/>
  <c r="G19" i="4" s="1"/>
  <c r="G16" i="4"/>
  <c r="O20" i="4"/>
  <c r="I17" i="4"/>
  <c r="I16" i="4"/>
  <c r="C37" i="4" s="1"/>
  <c r="J37" i="4" s="1"/>
  <c r="A38" i="4"/>
  <c r="B37" i="4"/>
  <c r="I18" i="4" l="1"/>
  <c r="I19" i="4" s="1"/>
  <c r="F42" i="4"/>
  <c r="F32" i="4"/>
  <c r="F31" i="4"/>
  <c r="D32" i="4"/>
  <c r="I32" i="4" s="1"/>
  <c r="D42" i="4"/>
  <c r="I42" i="4" s="1"/>
  <c r="F33" i="4"/>
  <c r="F43" i="4"/>
  <c r="D31" i="4"/>
  <c r="I31" i="4" s="1"/>
  <c r="D43" i="4"/>
  <c r="I43" i="4" s="1"/>
  <c r="D33" i="4"/>
  <c r="I33" i="4" s="1"/>
  <c r="D34" i="4"/>
  <c r="I34" i="4" s="1"/>
  <c r="F34" i="4"/>
  <c r="D35" i="4"/>
  <c r="I35" i="4" s="1"/>
  <c r="F35" i="4"/>
  <c r="D36" i="4"/>
  <c r="I36" i="4" s="1"/>
  <c r="F36" i="4"/>
  <c r="F37" i="4"/>
  <c r="C43" i="4"/>
  <c r="J43" i="4" s="1"/>
  <c r="C32" i="4"/>
  <c r="J32" i="4" s="1"/>
  <c r="C42" i="4"/>
  <c r="J42" i="4" s="1"/>
  <c r="C31" i="4"/>
  <c r="J31" i="4" s="1"/>
  <c r="C33" i="4"/>
  <c r="J33" i="4" s="1"/>
  <c r="C34" i="4"/>
  <c r="J34" i="4" s="1"/>
  <c r="C35" i="4"/>
  <c r="J35" i="4" s="1"/>
  <c r="C36" i="4"/>
  <c r="J36" i="4" s="1"/>
  <c r="D37" i="4"/>
  <c r="I37" i="4" s="1"/>
  <c r="G37" i="4"/>
  <c r="E37" i="4"/>
  <c r="A39" i="4"/>
  <c r="B38" i="4"/>
  <c r="E36" i="4" l="1"/>
  <c r="G35" i="4"/>
  <c r="E34" i="4"/>
  <c r="E33" i="4"/>
  <c r="E42" i="4"/>
  <c r="G33" i="4"/>
  <c r="G42" i="4"/>
  <c r="F38" i="4"/>
  <c r="G36" i="4"/>
  <c r="E35" i="4"/>
  <c r="G34" i="4"/>
  <c r="E32" i="4"/>
  <c r="G43" i="4"/>
  <c r="E43" i="4"/>
  <c r="G31" i="4"/>
  <c r="G32" i="4"/>
  <c r="C38" i="4"/>
  <c r="J38" i="4" s="1"/>
  <c r="D38" i="4"/>
  <c r="I38" i="4" s="1"/>
  <c r="A40" i="4"/>
  <c r="B39" i="4"/>
  <c r="C39" i="4" s="1"/>
  <c r="J39" i="4" s="1"/>
  <c r="D39" i="4" l="1"/>
  <c r="I39" i="4" s="1"/>
  <c r="G39" i="4"/>
  <c r="E39" i="4"/>
  <c r="E38" i="4"/>
  <c r="F39" i="4"/>
  <c r="G38" i="4"/>
  <c r="A41" i="4"/>
  <c r="B40" i="4"/>
  <c r="F40" i="4" s="1"/>
  <c r="C40" i="4" l="1"/>
  <c r="J40" i="4" s="1"/>
  <c r="D40" i="4"/>
  <c r="I40" i="4" s="1"/>
  <c r="G40" i="4"/>
  <c r="E40" i="4"/>
  <c r="B41" i="4"/>
  <c r="F41" i="4" l="1"/>
  <c r="C41" i="4"/>
  <c r="J41" i="4" s="1"/>
  <c r="D41" i="4"/>
  <c r="I41" i="4" s="1"/>
  <c r="G41" i="4"/>
  <c r="E41" i="4" l="1"/>
</calcChain>
</file>

<file path=xl/sharedStrings.xml><?xml version="1.0" encoding="utf-8"?>
<sst xmlns="http://schemas.openxmlformats.org/spreadsheetml/2006/main" count="393" uniqueCount="76">
  <si>
    <t>Date</t>
  </si>
  <si>
    <t>Open</t>
  </si>
  <si>
    <t>High</t>
  </si>
  <si>
    <t>Low</t>
  </si>
  <si>
    <t>Close</t>
  </si>
  <si>
    <t>Adj Close</t>
  </si>
  <si>
    <t>Volume</t>
  </si>
  <si>
    <t>null</t>
  </si>
  <si>
    <t>UPS</t>
  </si>
  <si>
    <t>FDX</t>
  </si>
  <si>
    <t>TJX</t>
  </si>
  <si>
    <t>GSPC-SP500</t>
  </si>
  <si>
    <t>Standard Error= Standard Devaition/ Square Root of N</t>
  </si>
  <si>
    <r>
      <t>R</t>
    </r>
    <r>
      <rPr>
        <sz val="8"/>
        <color theme="1"/>
        <rFont val="Calibri"/>
        <family val="2"/>
        <scheme val="minor"/>
      </rPr>
      <t>UPS</t>
    </r>
  </si>
  <si>
    <r>
      <t>R</t>
    </r>
    <r>
      <rPr>
        <sz val="8"/>
        <color theme="1"/>
        <rFont val="Calibri"/>
        <family val="2"/>
        <scheme val="minor"/>
      </rPr>
      <t>FDX</t>
    </r>
  </si>
  <si>
    <r>
      <t>R</t>
    </r>
    <r>
      <rPr>
        <sz val="8"/>
        <color theme="1"/>
        <rFont val="Calibri"/>
        <family val="2"/>
        <scheme val="minor"/>
      </rPr>
      <t>TJX</t>
    </r>
  </si>
  <si>
    <r>
      <t>R</t>
    </r>
    <r>
      <rPr>
        <sz val="8"/>
        <color theme="1"/>
        <rFont val="Calibri"/>
        <family val="2"/>
        <scheme val="minor"/>
      </rPr>
      <t>SP</t>
    </r>
  </si>
  <si>
    <t>Mean</t>
  </si>
  <si>
    <t>Standard Error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</si>
  <si>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</si>
  <si>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</si>
  <si>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</si>
  <si>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</si>
  <si>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</si>
  <si>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</si>
  <si>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</si>
  <si>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</si>
  <si>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</si>
  <si>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VAR</t>
  </si>
  <si>
    <t>STD</t>
  </si>
  <si>
    <t>STD Error</t>
  </si>
  <si>
    <t>Average</t>
  </si>
  <si>
    <t>Variance of the portfolio</t>
  </si>
  <si>
    <t xml:space="preserve"> Minimum Variance Portfolio-MVP</t>
  </si>
  <si>
    <r>
      <t>•</t>
    </r>
    <r>
      <rPr>
        <sz val="12"/>
        <color indexed="8"/>
        <rFont val="Calibri"/>
        <family val="2"/>
      </rPr>
      <t xml:space="preserve">The </t>
    </r>
    <r>
      <rPr>
        <b/>
        <sz val="12"/>
        <color indexed="8"/>
        <rFont val="Calibri"/>
        <family val="2"/>
      </rPr>
      <t>minimum variance portfolio</t>
    </r>
    <r>
      <rPr>
        <sz val="12"/>
        <color indexed="8"/>
        <rFont val="Calibri"/>
        <family val="2"/>
      </rPr>
      <t xml:space="preserve"> is the particular combination of securities that will result in the least possible variance</t>
    </r>
  </si>
  <si>
    <r>
      <t>•</t>
    </r>
    <r>
      <rPr>
        <sz val="12"/>
        <color indexed="8"/>
        <rFont val="Calibri"/>
        <family val="2"/>
      </rPr>
      <t>For a two-security minimum variance portfolio, the proportions invested in stocks A and B are:</t>
    </r>
  </si>
  <si>
    <t>CH</t>
  </si>
  <si>
    <r>
      <t>X</t>
    </r>
    <r>
      <rPr>
        <vertAlign val="subscript"/>
        <sz val="10"/>
        <rFont val="Arial"/>
        <family val="2"/>
      </rPr>
      <t>FDX</t>
    </r>
  </si>
  <si>
    <r>
      <t>R</t>
    </r>
    <r>
      <rPr>
        <b/>
        <vertAlign val="subscript"/>
        <sz val="14"/>
        <rFont val="Arial"/>
        <family val="2"/>
      </rPr>
      <t>P</t>
    </r>
  </si>
  <si>
    <r>
      <t>SD</t>
    </r>
    <r>
      <rPr>
        <b/>
        <vertAlign val="subscript"/>
        <sz val="10"/>
        <rFont val="Arial"/>
        <family val="2"/>
      </rPr>
      <t>P</t>
    </r>
  </si>
  <si>
    <r>
      <t>X</t>
    </r>
    <r>
      <rPr>
        <vertAlign val="subscript"/>
        <sz val="10"/>
        <rFont val="Arial"/>
        <family val="2"/>
      </rPr>
      <t>TJX</t>
    </r>
  </si>
  <si>
    <t>Corr</t>
  </si>
  <si>
    <t>SUMMARY OUTPUT</t>
  </si>
  <si>
    <t>Regression Statistics</t>
  </si>
  <si>
    <t>Multiple R</t>
  </si>
  <si>
    <t>R Square</t>
  </si>
  <si>
    <t>Adjusted R Square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</si>
  <si>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</si>
  <si>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</si>
  <si>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</si>
  <si>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</si>
  <si>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</si>
  <si>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</si>
  <si>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</si>
  <si>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</si>
  <si>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</si>
  <si>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</si>
  <si>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</si>
  <si>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</si>
  <si>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</si>
  <si>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</si>
  <si>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</si>
  <si>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</si>
  <si>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</si>
  <si>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Beta</t>
  </si>
  <si>
    <t>Alpha</t>
  </si>
  <si>
    <t>GSPC</t>
  </si>
  <si>
    <t>Correlation</t>
  </si>
  <si>
    <t>Summary</t>
  </si>
  <si>
    <t>Total Risk = Systematic Risk + Unsystematic Risk</t>
  </si>
  <si>
    <t>Characteristic (Market) Line</t>
  </si>
  <si>
    <t>Unsystematic Risk</t>
  </si>
  <si>
    <t>Total Risk</t>
  </si>
  <si>
    <t>Median</t>
  </si>
  <si>
    <t>Systematic Risk</t>
  </si>
  <si>
    <t>Systematic Risk/Total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</si>
</sst>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0E+00"/>
    <numFmt numFmtId="166" formatCode="0.00000"/>
    <numFmt numFmtId="167" formatCode="0.000000"/>
    <numFmt numFmtId="168" formatCode="0.0000000"/>
    <numFmt numFmtId="169" formatCode="0.00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sz val="14"/>
      <name val="Arial"/>
      <family val="2"/>
    </font>
    <font>
      <b/>
      <vertAlign val="subscript"/>
      <sz val="14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E0E4E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14" fontId="0" fillId="0" borderId="0" xfId="0" applyNumberFormat="1"/>
    <xf numFmtId="0" fontId="18" fillId="33" borderId="10" xfId="0" applyFont="1" applyFill="1" applyBorder="1" applyAlignment="1">
      <alignment horizontal="right" vertical="center" indent="1"/>
    </xf>
    <xf numFmtId="2" fontId="0" fillId="0" borderId="0" xfId="0" applyNumberFormat="1"/>
    <xf numFmtId="2" fontId="18" fillId="33" borderId="10" xfId="0" applyNumberFormat="1" applyFont="1" applyFill="1" applyBorder="1" applyAlignment="1">
      <alignment horizontal="right" vertical="center" indent="1"/>
    </xf>
    <xf numFmtId="0" fontId="19" fillId="0" borderId="0" xfId="0" applyFont="1"/>
    <xf numFmtId="10" fontId="0" fillId="0" borderId="0" xfId="1" applyNumberFormat="1" applyFont="1"/>
    <xf numFmtId="0" fontId="21" fillId="0" borderId="12" xfId="0" applyFont="1" applyFill="1" applyBorder="1" applyAlignment="1">
      <alignment horizontal="center"/>
    </xf>
    <xf numFmtId="0" fontId="0" fillId="0" borderId="13" xfId="0" applyFill="1" applyBorder="1" applyAlignment="1"/>
    <xf numFmtId="10" fontId="0" fillId="0" borderId="13" xfId="1" applyNumberFormat="1" applyFont="1" applyFill="1" applyBorder="1" applyAlignment="1"/>
    <xf numFmtId="0" fontId="0" fillId="0" borderId="14" xfId="0" applyFill="1" applyBorder="1" applyAlignment="1"/>
    <xf numFmtId="0" fontId="0" fillId="0" borderId="12" xfId="0" applyBorder="1"/>
    <xf numFmtId="10" fontId="0" fillId="0" borderId="0" xfId="0" applyNumberFormat="1"/>
    <xf numFmtId="164" fontId="0" fillId="0" borderId="13" xfId="0" applyNumberFormat="1" applyFill="1" applyBorder="1" applyAlignment="1"/>
    <xf numFmtId="0" fontId="0" fillId="0" borderId="11" xfId="0" applyBorder="1"/>
    <xf numFmtId="0" fontId="0" fillId="0" borderId="15" xfId="0" applyBorder="1"/>
    <xf numFmtId="10" fontId="0" fillId="0" borderId="15" xfId="0" applyNumberFormat="1" applyBorder="1"/>
    <xf numFmtId="0" fontId="0" fillId="0" borderId="16" xfId="0" applyBorder="1"/>
    <xf numFmtId="164" fontId="0" fillId="0" borderId="16" xfId="0" applyNumberFormat="1" applyBorder="1"/>
    <xf numFmtId="10" fontId="0" fillId="0" borderId="16" xfId="1" applyNumberFormat="1" applyFont="1" applyBorder="1"/>
    <xf numFmtId="0" fontId="0" fillId="0" borderId="17" xfId="0" applyBorder="1"/>
    <xf numFmtId="10" fontId="0" fillId="0" borderId="17" xfId="1" applyNumberFormat="1" applyFont="1" applyBorder="1"/>
    <xf numFmtId="0" fontId="22" fillId="0" borderId="0" xfId="0" applyFont="1"/>
    <xf numFmtId="0" fontId="23" fillId="0" borderId="0" xfId="0" applyFont="1" applyAlignment="1">
      <alignment horizontal="left" indent="3" readingOrder="1"/>
    </xf>
    <xf numFmtId="0" fontId="0" fillId="0" borderId="0" xfId="0" applyAlignment="1">
      <alignment horizontal="center"/>
    </xf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/>
    <xf numFmtId="165" fontId="0" fillId="0" borderId="13" xfId="0" applyNumberFormat="1" applyFill="1" applyBorder="1" applyAlignment="1"/>
    <xf numFmtId="0" fontId="0" fillId="0" borderId="0" xfId="0" applyFill="1" applyBorder="1" applyAlignment="1"/>
    <xf numFmtId="0" fontId="0" fillId="0" borderId="19" xfId="0" applyFill="1" applyBorder="1" applyAlignment="1"/>
    <xf numFmtId="0" fontId="21" fillId="0" borderId="20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Continuous"/>
    </xf>
    <xf numFmtId="0" fontId="21" fillId="0" borderId="21" xfId="0" applyFont="1" applyFill="1" applyBorder="1" applyAlignment="1">
      <alignment horizontal="center"/>
    </xf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21" xfId="0" applyBorder="1"/>
    <xf numFmtId="0" fontId="0" fillId="0" borderId="21" xfId="0" applyFill="1" applyBorder="1" applyAlignment="1"/>
    <xf numFmtId="0" fontId="0" fillId="0" borderId="0" xfId="0" applyBorder="1"/>
    <xf numFmtId="10" fontId="0" fillId="0" borderId="21" xfId="1" applyNumberFormat="1" applyFont="1" applyBorder="1" applyAlignment="1">
      <alignment horizontal="center"/>
    </xf>
    <xf numFmtId="10" fontId="0" fillId="0" borderId="21" xfId="1" applyNumberFormat="1" applyFont="1" applyFill="1" applyBorder="1" applyAlignment="1">
      <alignment horizontal="center"/>
    </xf>
    <xf numFmtId="0" fontId="31" fillId="0" borderId="0" xfId="0" applyFont="1"/>
    <xf numFmtId="164" fontId="0" fillId="0" borderId="21" xfId="0" applyNumberFormat="1" applyFill="1" applyBorder="1" applyAlignmen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6" fontId="0" fillId="0" borderId="21" xfId="1" applyNumberFormat="1" applyFont="1" applyBorder="1" applyAlignment="1">
      <alignment horizontal="center"/>
    </xf>
    <xf numFmtId="169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2" fillId="0" borderId="0" xfId="0" applyFont="1"/>
    <xf numFmtId="167" fontId="0" fillId="0" borderId="0" xfId="0" applyNumberForma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stocks'!$I$31:$I$43</c:f>
              <c:numCache>
                <c:formatCode>0.00%</c:formatCode>
                <c:ptCount val="13"/>
                <c:pt idx="0">
                  <c:v>7.2952183704403276E-2</c:v>
                </c:pt>
                <c:pt idx="1">
                  <c:v>4.5409880340941927E-2</c:v>
                </c:pt>
                <c:pt idx="2">
                  <c:v>4.1059628960176259E-2</c:v>
                </c:pt>
                <c:pt idx="3">
                  <c:v>3.7438909159007404E-2</c:v>
                </c:pt>
                <c:pt idx="4">
                  <c:v>3.4776336762026197E-2</c:v>
                </c:pt>
                <c:pt idx="5">
                  <c:v>3.3302524965168688E-2</c:v>
                </c:pt>
                <c:pt idx="6">
                  <c:v>3.3176281142193967E-2</c:v>
                </c:pt>
                <c:pt idx="7">
                  <c:v>3.4412439359866508E-2</c:v>
                </c:pt>
                <c:pt idx="8">
                  <c:v>3.6874235258069647E-2</c:v>
                </c:pt>
                <c:pt idx="9">
                  <c:v>4.0337889879601123E-2</c:v>
                </c:pt>
                <c:pt idx="10">
                  <c:v>4.4570442951698042E-2</c:v>
                </c:pt>
                <c:pt idx="11">
                  <c:v>4.937455114512633E-2</c:v>
                </c:pt>
                <c:pt idx="12">
                  <c:v>7.7933299966375505E-2</c:v>
                </c:pt>
              </c:numCache>
            </c:numRef>
          </c:xVal>
          <c:yVal>
            <c:numRef>
              <c:f>'3 stocks'!$J$31:$J$43</c:f>
              <c:numCache>
                <c:formatCode>0.00%</c:formatCode>
                <c:ptCount val="13"/>
                <c:pt idx="0">
                  <c:v>4.8761581145284671E-2</c:v>
                </c:pt>
                <c:pt idx="1">
                  <c:v>3.5110928148141769E-2</c:v>
                </c:pt>
                <c:pt idx="2">
                  <c:v>3.2380797548713189E-2</c:v>
                </c:pt>
                <c:pt idx="3">
                  <c:v>2.9650666949284612E-2</c:v>
                </c:pt>
                <c:pt idx="4">
                  <c:v>2.6920536349856035E-2</c:v>
                </c:pt>
                <c:pt idx="5">
                  <c:v>2.4190405750427454E-2</c:v>
                </c:pt>
                <c:pt idx="6">
                  <c:v>2.1460275150998877E-2</c:v>
                </c:pt>
                <c:pt idx="7">
                  <c:v>1.8730144551570297E-2</c:v>
                </c:pt>
                <c:pt idx="8">
                  <c:v>1.600001395214172E-2</c:v>
                </c:pt>
                <c:pt idx="9">
                  <c:v>1.326988335271314E-2</c:v>
                </c:pt>
                <c:pt idx="10">
                  <c:v>1.0539752753284561E-2</c:v>
                </c:pt>
                <c:pt idx="11">
                  <c:v>7.8096221538559779E-3</c:v>
                </c:pt>
                <c:pt idx="12">
                  <c:v>-5.8410308432869183E-3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38-4909-B4B2-F753F29BB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898448"/>
        <c:axId val="619896152"/>
      </c:scatterChart>
      <c:valAx>
        <c:axId val="61989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6152"/>
        <c:crosses val="autoZero"/>
        <c:crossBetween val="midCat"/>
      </c:valAx>
      <c:valAx>
        <c:axId val="61989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9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stocks'!$A$47:$A$59</c:f>
              <c:numCache>
                <c:formatCode>0.00%</c:formatCode>
                <c:ptCount val="13"/>
                <c:pt idx="0">
                  <c:v>7.1692136075750965E-2</c:v>
                </c:pt>
                <c:pt idx="1">
                  <c:v>4.5409880340941927E-2</c:v>
                </c:pt>
                <c:pt idx="2">
                  <c:v>4.1342048447060922E-2</c:v>
                </c:pt>
                <c:pt idx="3">
                  <c:v>3.799766171219985E-2</c:v>
                </c:pt>
                <c:pt idx="4">
                  <c:v>3.5581304219570176E-2</c:v>
                </c:pt>
                <c:pt idx="5">
                  <c:v>3.428973188742665E-2</c:v>
                </c:pt>
                <c:pt idx="6">
                  <c:v>3.4250427799266743E-2</c:v>
                </c:pt>
                <c:pt idx="7">
                  <c:v>3.5467555378530698E-2</c:v>
                </c:pt>
                <c:pt idx="8">
                  <c:v>3.7820004669495713E-2</c:v>
                </c:pt>
                <c:pt idx="9">
                  <c:v>4.1113350756748004E-2</c:v>
                </c:pt>
                <c:pt idx="10">
                  <c:v>4.5142131720481302E-2</c:v>
                </c:pt>
                <c:pt idx="11">
                  <c:v>4.9727920634854157E-2</c:v>
                </c:pt>
                <c:pt idx="12">
                  <c:v>7.7209974040141821E-2</c:v>
                </c:pt>
              </c:numCache>
            </c:numRef>
          </c:xVal>
          <c:yVal>
            <c:numRef>
              <c:f>'3 stocks'!$B$47:$B$59</c:f>
              <c:numCache>
                <c:formatCode>0.00%</c:formatCode>
                <c:ptCount val="13"/>
                <c:pt idx="0">
                  <c:v>4.8761581145284671E-2</c:v>
                </c:pt>
                <c:pt idx="1">
                  <c:v>3.5110928148141769E-2</c:v>
                </c:pt>
                <c:pt idx="2">
                  <c:v>3.2380797548713189E-2</c:v>
                </c:pt>
                <c:pt idx="3">
                  <c:v>2.9650666949284612E-2</c:v>
                </c:pt>
                <c:pt idx="4">
                  <c:v>2.6920536349856035E-2</c:v>
                </c:pt>
                <c:pt idx="5">
                  <c:v>2.4190405750427454E-2</c:v>
                </c:pt>
                <c:pt idx="6">
                  <c:v>2.1460275150998877E-2</c:v>
                </c:pt>
                <c:pt idx="7">
                  <c:v>1.8730144551570297E-2</c:v>
                </c:pt>
                <c:pt idx="8">
                  <c:v>1.600001395214172E-2</c:v>
                </c:pt>
                <c:pt idx="9">
                  <c:v>1.326988335271314E-2</c:v>
                </c:pt>
                <c:pt idx="10">
                  <c:v>1.0539752753284561E-2</c:v>
                </c:pt>
                <c:pt idx="11">
                  <c:v>7.8096221538559779E-3</c:v>
                </c:pt>
                <c:pt idx="12">
                  <c:v>-5.8410308432869183E-3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7E-45D4-864E-905912909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497696"/>
        <c:axId val="648496712"/>
      </c:scatterChart>
      <c:valAx>
        <c:axId val="64849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496712"/>
        <c:crosses val="autoZero"/>
        <c:crossBetween val="midCat"/>
      </c:valAx>
      <c:valAx>
        <c:axId val="64849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497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stocks'!$L$47:$L$59</c:f>
              <c:numCache>
                <c:formatCode>0.00%</c:formatCode>
                <c:ptCount val="13"/>
                <c:pt idx="0">
                  <c:v>8.9441578223389648E-2</c:v>
                </c:pt>
                <c:pt idx="1">
                  <c:v>4.5409880340941927E-2</c:v>
                </c:pt>
                <c:pt idx="2">
                  <c:v>3.5931437192335103E-2</c:v>
                </c:pt>
                <c:pt idx="3">
                  <c:v>2.6452994043728282E-2</c:v>
                </c:pt>
                <c:pt idx="4">
                  <c:v>1.6974550895121458E-2</c:v>
                </c:pt>
                <c:pt idx="5">
                  <c:v>7.4961077465146193E-3</c:v>
                </c:pt>
                <c:pt idx="6">
                  <c:v>1.9823354020922028E-3</c:v>
                </c:pt>
                <c:pt idx="7">
                  <c:v>1.1460778550699015E-2</c:v>
                </c:pt>
                <c:pt idx="8">
                  <c:v>2.0939221699305836E-2</c:v>
                </c:pt>
                <c:pt idx="9">
                  <c:v>3.0417664847912661E-2</c:v>
                </c:pt>
                <c:pt idx="10">
                  <c:v>3.9896107996519492E-2</c:v>
                </c:pt>
                <c:pt idx="11">
                  <c:v>4.937455114512633E-2</c:v>
                </c:pt>
                <c:pt idx="12">
                  <c:v>9.6766766888160452E-2</c:v>
                </c:pt>
              </c:numCache>
            </c:numRef>
          </c:xVal>
          <c:yVal>
            <c:numRef>
              <c:f>'3 stocks'!$M$47:$M$59</c:f>
              <c:numCache>
                <c:formatCode>0.00%</c:formatCode>
                <c:ptCount val="13"/>
                <c:pt idx="0">
                  <c:v>4.8761581145284671E-2</c:v>
                </c:pt>
                <c:pt idx="1">
                  <c:v>3.5110928148141769E-2</c:v>
                </c:pt>
                <c:pt idx="2">
                  <c:v>3.2380797548713189E-2</c:v>
                </c:pt>
                <c:pt idx="3">
                  <c:v>2.9650666949284612E-2</c:v>
                </c:pt>
                <c:pt idx="4">
                  <c:v>2.6920536349856035E-2</c:v>
                </c:pt>
                <c:pt idx="5">
                  <c:v>2.4190405750427454E-2</c:v>
                </c:pt>
                <c:pt idx="6">
                  <c:v>2.1460275150998877E-2</c:v>
                </c:pt>
                <c:pt idx="7">
                  <c:v>1.8730144551570297E-2</c:v>
                </c:pt>
                <c:pt idx="8">
                  <c:v>1.600001395214172E-2</c:v>
                </c:pt>
                <c:pt idx="9">
                  <c:v>1.326988335271314E-2</c:v>
                </c:pt>
                <c:pt idx="10">
                  <c:v>1.0539752753284561E-2</c:v>
                </c:pt>
                <c:pt idx="11">
                  <c:v>7.8096221538559779E-3</c:v>
                </c:pt>
                <c:pt idx="12">
                  <c:v>-5.8410308432869183E-3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E0-4E23-AE42-FC7D7639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515288"/>
        <c:axId val="511516272"/>
      </c:scatterChart>
      <c:valAx>
        <c:axId val="511515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516272"/>
        <c:crosses val="autoZero"/>
        <c:crossBetween val="midCat"/>
      </c:valAx>
      <c:valAx>
        <c:axId val="51151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515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stocks'!$Q$31:$Q$43</c:f>
              <c:numCache>
                <c:formatCode>0.00%</c:formatCode>
                <c:ptCount val="13"/>
                <c:pt idx="0">
                  <c:v>7.2450606267288525E-2</c:v>
                </c:pt>
                <c:pt idx="1">
                  <c:v>4.5409880340941927E-2</c:v>
                </c:pt>
                <c:pt idx="2">
                  <c:v>4.116606395317076E-2</c:v>
                </c:pt>
                <c:pt idx="3">
                  <c:v>3.7646121724311164E-2</c:v>
                </c:pt>
                <c:pt idx="4">
                  <c:v>3.5068707005448438E-2</c:v>
                </c:pt>
                <c:pt idx="5">
                  <c:v>3.3651092283216458E-2</c:v>
                </c:pt>
                <c:pt idx="6">
                  <c:v>3.3540660150634186E-2</c:v>
                </c:pt>
                <c:pt idx="7">
                  <c:v>3.4749875186745008E-2</c:v>
                </c:pt>
                <c:pt idx="8">
                  <c:v>3.7150098765892946E-2</c:v>
                </c:pt>
                <c:pt idx="9">
                  <c:v>4.0530284008430922E-2</c:v>
                </c:pt>
                <c:pt idx="10">
                  <c:v>4.4668513249936696E-2</c:v>
                </c:pt>
                <c:pt idx="11">
                  <c:v>4.937455114512633E-2</c:v>
                </c:pt>
                <c:pt idx="12">
                  <c:v>7.7463981855477398E-2</c:v>
                </c:pt>
              </c:numCache>
            </c:numRef>
          </c:xVal>
          <c:yVal>
            <c:numRef>
              <c:f>'3 stocks'!$R$31:$R$43</c:f>
              <c:numCache>
                <c:formatCode>0.00%</c:formatCode>
                <c:ptCount val="13"/>
                <c:pt idx="0">
                  <c:v>4.8761581145284671E-2</c:v>
                </c:pt>
                <c:pt idx="1">
                  <c:v>3.5110928148141769E-2</c:v>
                </c:pt>
                <c:pt idx="2">
                  <c:v>3.2380797548713189E-2</c:v>
                </c:pt>
                <c:pt idx="3">
                  <c:v>2.9650666949284612E-2</c:v>
                </c:pt>
                <c:pt idx="4">
                  <c:v>2.6920536349856035E-2</c:v>
                </c:pt>
                <c:pt idx="5">
                  <c:v>2.4190405750427454E-2</c:v>
                </c:pt>
                <c:pt idx="6">
                  <c:v>2.1460275150998877E-2</c:v>
                </c:pt>
                <c:pt idx="7">
                  <c:v>1.8730144551570297E-2</c:v>
                </c:pt>
                <c:pt idx="8">
                  <c:v>1.600001395214172E-2</c:v>
                </c:pt>
                <c:pt idx="9">
                  <c:v>1.326988335271314E-2</c:v>
                </c:pt>
                <c:pt idx="10">
                  <c:v>1.0539752753284561E-2</c:v>
                </c:pt>
                <c:pt idx="11">
                  <c:v>7.8096221538559779E-3</c:v>
                </c:pt>
                <c:pt idx="12">
                  <c:v>-5.8410308432869183E-3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E2-45C6-9753-90FB2D35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820024"/>
        <c:axId val="522215688"/>
      </c:scatterChart>
      <c:valAx>
        <c:axId val="511820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215688"/>
        <c:crosses val="autoZero"/>
        <c:crossBetween val="midCat"/>
      </c:valAx>
      <c:valAx>
        <c:axId val="52221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820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wmf"/><Relationship Id="rId1" Type="http://schemas.openxmlformats.org/officeDocument/2006/relationships/image" Target="../media/image1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257175</xdr:colOff>
          <xdr:row>3</xdr:row>
          <xdr:rowOff>47625</xdr:rowOff>
        </xdr:from>
        <xdr:to>
          <xdr:col>20</xdr:col>
          <xdr:colOff>523875</xdr:colOff>
          <xdr:row>4</xdr:row>
          <xdr:rowOff>133350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104775</xdr:colOff>
          <xdr:row>2</xdr:row>
          <xdr:rowOff>28575</xdr:rowOff>
        </xdr:from>
        <xdr:to>
          <xdr:col>24</xdr:col>
          <xdr:colOff>142875</xdr:colOff>
          <xdr:row>6</xdr:row>
          <xdr:rowOff>9525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5</xdr:row>
          <xdr:rowOff>142875</xdr:rowOff>
        </xdr:from>
        <xdr:to>
          <xdr:col>19</xdr:col>
          <xdr:colOff>219075</xdr:colOff>
          <xdr:row>8</xdr:row>
          <xdr:rowOff>66675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533400</xdr:colOff>
          <xdr:row>8</xdr:row>
          <xdr:rowOff>104775</xdr:rowOff>
        </xdr:from>
        <xdr:to>
          <xdr:col>19</xdr:col>
          <xdr:colOff>123825</xdr:colOff>
          <xdr:row>12</xdr:row>
          <xdr:rowOff>57150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438150</xdr:colOff>
          <xdr:row>5</xdr:row>
          <xdr:rowOff>171450</xdr:rowOff>
        </xdr:from>
        <xdr:to>
          <xdr:col>22</xdr:col>
          <xdr:colOff>323850</xdr:colOff>
          <xdr:row>9</xdr:row>
          <xdr:rowOff>57150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0</xdr:row>
          <xdr:rowOff>0</xdr:rowOff>
        </xdr:from>
        <xdr:to>
          <xdr:col>21</xdr:col>
          <xdr:colOff>428625</xdr:colOff>
          <xdr:row>2</xdr:row>
          <xdr:rowOff>180975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161925</xdr:colOff>
          <xdr:row>12</xdr:row>
          <xdr:rowOff>209550</xdr:rowOff>
        </xdr:from>
        <xdr:to>
          <xdr:col>23</xdr:col>
          <xdr:colOff>0</xdr:colOff>
          <xdr:row>14</xdr:row>
          <xdr:rowOff>47625</xdr:rowOff>
        </xdr:to>
        <xdr:sp macro="" textlink="">
          <xdr:nvSpPr>
            <xdr:cNvPr id="4114" name="Object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19</xdr:row>
          <xdr:rowOff>200025</xdr:rowOff>
        </xdr:from>
        <xdr:to>
          <xdr:col>21</xdr:col>
          <xdr:colOff>228600</xdr:colOff>
          <xdr:row>24</xdr:row>
          <xdr:rowOff>104775</xdr:rowOff>
        </xdr:to>
        <xdr:sp macro="" textlink="">
          <xdr:nvSpPr>
            <xdr:cNvPr id="4115" name="Object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600075</xdr:colOff>
          <xdr:row>14</xdr:row>
          <xdr:rowOff>57150</xdr:rowOff>
        </xdr:from>
        <xdr:to>
          <xdr:col>23</xdr:col>
          <xdr:colOff>361950</xdr:colOff>
          <xdr:row>16</xdr:row>
          <xdr:rowOff>66675</xdr:rowOff>
        </xdr:to>
        <xdr:sp macro="" textlink="">
          <xdr:nvSpPr>
            <xdr:cNvPr id="4117" name="Object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104775</xdr:colOff>
      <xdr:row>29</xdr:row>
      <xdr:rowOff>100012</xdr:rowOff>
    </xdr:from>
    <xdr:to>
      <xdr:col>15</xdr:col>
      <xdr:colOff>476250</xdr:colOff>
      <xdr:row>43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44</xdr:row>
      <xdr:rowOff>176212</xdr:rowOff>
    </xdr:from>
    <xdr:to>
      <xdr:col>10</xdr:col>
      <xdr:colOff>47625</xdr:colOff>
      <xdr:row>58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333375</xdr:colOff>
      <xdr:row>45</xdr:row>
      <xdr:rowOff>209550</xdr:rowOff>
    </xdr:from>
    <xdr:to>
      <xdr:col>20</xdr:col>
      <xdr:colOff>552450</xdr:colOff>
      <xdr:row>60</xdr:row>
      <xdr:rowOff>42862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238125</xdr:colOff>
      <xdr:row>28</xdr:row>
      <xdr:rowOff>185737</xdr:rowOff>
    </xdr:from>
    <xdr:to>
      <xdr:col>25</xdr:col>
      <xdr:colOff>542925</xdr:colOff>
      <xdr:row>42</xdr:row>
      <xdr:rowOff>185737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1</xdr:row>
          <xdr:rowOff>76200</xdr:rowOff>
        </xdr:from>
        <xdr:to>
          <xdr:col>21</xdr:col>
          <xdr:colOff>57150</xdr:colOff>
          <xdr:row>2</xdr:row>
          <xdr:rowOff>123825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514350</xdr:colOff>
          <xdr:row>0</xdr:row>
          <xdr:rowOff>190500</xdr:rowOff>
        </xdr:from>
        <xdr:to>
          <xdr:col>18</xdr:col>
          <xdr:colOff>485775</xdr:colOff>
          <xdr:row>2</xdr:row>
          <xdr:rowOff>57150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0</xdr:row>
          <xdr:rowOff>95250</xdr:rowOff>
        </xdr:from>
        <xdr:to>
          <xdr:col>21</xdr:col>
          <xdr:colOff>238125</xdr:colOff>
          <xdr:row>3</xdr:row>
          <xdr:rowOff>123825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7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0.wmf"/><Relationship Id="rId4" Type="http://schemas.openxmlformats.org/officeDocument/2006/relationships/oleObject" Target="../embeddings/oleObject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2.w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2.bin"/><Relationship Id="rId5" Type="http://schemas.openxmlformats.org/officeDocument/2006/relationships/image" Target="../media/image11.wmf"/><Relationship Id="rId4" Type="http://schemas.openxmlformats.org/officeDocument/2006/relationships/oleObject" Target="../embeddings/oleObject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E2" sqref="E2:E15"/>
    </sheetView>
  </sheetViews>
  <sheetFormatPr defaultRowHeight="15" x14ac:dyDescent="0.25"/>
  <cols>
    <col min="1" max="1" width="9.7109375" bestFit="1" customWidth="1"/>
    <col min="2" max="2" width="11" bestFit="1" customWidth="1"/>
    <col min="5" max="5" width="10.140625" customWidth="1"/>
  </cols>
  <sheetData>
    <row r="1" spans="1:6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>
        <v>42979</v>
      </c>
      <c r="E2" s="2">
        <v>222.93430000000001</v>
      </c>
      <c r="F2" s="2"/>
    </row>
    <row r="3" spans="1:6" x14ac:dyDescent="0.25">
      <c r="A3" s="1">
        <v>43009</v>
      </c>
      <c r="B3">
        <v>225.509995</v>
      </c>
      <c r="C3">
        <v>231.35000600000001</v>
      </c>
      <c r="D3">
        <v>217.770004</v>
      </c>
      <c r="E3">
        <v>225.80999800000001</v>
      </c>
      <c r="F3">
        <v>223.685059</v>
      </c>
    </row>
    <row r="4" spans="1:6" x14ac:dyDescent="0.25">
      <c r="A4" s="1">
        <v>43040</v>
      </c>
      <c r="B4">
        <v>227</v>
      </c>
      <c r="C4">
        <v>233.88999899999999</v>
      </c>
      <c r="D4">
        <v>214.16999799999999</v>
      </c>
      <c r="E4">
        <v>231.46000699999999</v>
      </c>
      <c r="F4">
        <v>229.28190599999999</v>
      </c>
    </row>
    <row r="5" spans="1:6" x14ac:dyDescent="0.25">
      <c r="A5" s="1">
        <v>43070</v>
      </c>
      <c r="B5">
        <v>231.720001</v>
      </c>
      <c r="C5">
        <v>255.11000100000001</v>
      </c>
      <c r="D5">
        <v>226.16999799999999</v>
      </c>
      <c r="E5">
        <v>249.53999300000001</v>
      </c>
      <c r="F5">
        <v>247.191757</v>
      </c>
    </row>
    <row r="6" spans="1:6" x14ac:dyDescent="0.25">
      <c r="A6" s="1">
        <v>43101</v>
      </c>
      <c r="B6">
        <v>250.83000200000001</v>
      </c>
      <c r="C6">
        <v>274.66000400000001</v>
      </c>
      <c r="D6">
        <v>250</v>
      </c>
      <c r="E6">
        <v>262.48001099999999</v>
      </c>
      <c r="F6">
        <v>260.55441300000001</v>
      </c>
    </row>
    <row r="7" spans="1:6" x14ac:dyDescent="0.25">
      <c r="A7" s="1">
        <v>43132</v>
      </c>
      <c r="B7">
        <v>258.14999399999999</v>
      </c>
      <c r="C7">
        <v>265.67001299999998</v>
      </c>
      <c r="D7">
        <v>226.199997</v>
      </c>
      <c r="E7">
        <v>246.41000399999999</v>
      </c>
      <c r="F7">
        <v>244.60228000000001</v>
      </c>
    </row>
    <row r="8" spans="1:6" x14ac:dyDescent="0.25">
      <c r="A8" s="1">
        <v>43160</v>
      </c>
      <c r="B8">
        <v>246.35000600000001</v>
      </c>
      <c r="C8">
        <v>258</v>
      </c>
      <c r="D8">
        <v>228.89999399999999</v>
      </c>
      <c r="E8">
        <v>240.11000100000001</v>
      </c>
      <c r="F8">
        <v>238.348511</v>
      </c>
    </row>
    <row r="9" spans="1:6" x14ac:dyDescent="0.25">
      <c r="A9" s="1">
        <v>43191</v>
      </c>
      <c r="B9">
        <v>239.19000199999999</v>
      </c>
      <c r="C9">
        <v>257.47000100000002</v>
      </c>
      <c r="D9">
        <v>231.71000699999999</v>
      </c>
      <c r="E9">
        <v>247.199997</v>
      </c>
      <c r="F9">
        <v>245.89778100000001</v>
      </c>
    </row>
    <row r="10" spans="1:6" x14ac:dyDescent="0.25">
      <c r="A10" s="1">
        <v>43221</v>
      </c>
      <c r="B10">
        <v>247.229996</v>
      </c>
      <c r="C10">
        <v>256.29998799999998</v>
      </c>
      <c r="D10">
        <v>236.61000100000001</v>
      </c>
      <c r="E10">
        <v>249.11999499999999</v>
      </c>
      <c r="F10">
        <v>247.807648</v>
      </c>
    </row>
    <row r="11" spans="1:6" x14ac:dyDescent="0.25">
      <c r="A11" s="1">
        <v>43252</v>
      </c>
      <c r="B11">
        <v>251.570007</v>
      </c>
      <c r="C11">
        <v>266.67001299999998</v>
      </c>
      <c r="D11">
        <v>222.44000199999999</v>
      </c>
      <c r="E11">
        <v>227.05999800000001</v>
      </c>
      <c r="F11">
        <v>225.863876</v>
      </c>
    </row>
    <row r="12" spans="1:6" x14ac:dyDescent="0.25">
      <c r="A12" s="1">
        <v>43282</v>
      </c>
      <c r="B12">
        <v>225.36999499999999</v>
      </c>
      <c r="C12">
        <v>248.61999499999999</v>
      </c>
      <c r="D12">
        <v>225.259995</v>
      </c>
      <c r="E12">
        <v>245.86999499999999</v>
      </c>
      <c r="F12">
        <v>245.22084000000001</v>
      </c>
    </row>
    <row r="13" spans="1:6" x14ac:dyDescent="0.25">
      <c r="A13" s="1">
        <v>43313</v>
      </c>
      <c r="B13">
        <v>245.699997</v>
      </c>
      <c r="C13">
        <v>252.28999300000001</v>
      </c>
      <c r="D13">
        <v>238.779999</v>
      </c>
      <c r="E13">
        <v>243.949997</v>
      </c>
      <c r="F13">
        <v>243.30590799999999</v>
      </c>
    </row>
    <row r="14" spans="1:6" x14ac:dyDescent="0.25">
      <c r="A14" s="1">
        <v>43344</v>
      </c>
      <c r="B14">
        <v>243.89999399999999</v>
      </c>
      <c r="C14">
        <v>259.25</v>
      </c>
      <c r="D14">
        <v>238.63999899999999</v>
      </c>
      <c r="E14">
        <v>246.80999800000001</v>
      </c>
      <c r="F14">
        <v>246.158356</v>
      </c>
    </row>
    <row r="15" spans="1:6" x14ac:dyDescent="0.25">
      <c r="A15" s="1">
        <v>43367</v>
      </c>
      <c r="B15">
        <v>246.53999300000001</v>
      </c>
      <c r="C15">
        <v>247.11999499999999</v>
      </c>
      <c r="D15">
        <v>242.62919600000001</v>
      </c>
      <c r="E15">
        <v>243.08999600000001</v>
      </c>
      <c r="F15">
        <v>243.08999600000001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C28" sqref="C28"/>
    </sheetView>
  </sheetViews>
  <sheetFormatPr defaultRowHeight="15" x14ac:dyDescent="0.25"/>
  <cols>
    <col min="1" max="1" width="9.7109375" bestFit="1" customWidth="1"/>
  </cols>
  <sheetData>
    <row r="1" spans="1:7" x14ac:dyDescent="0.25">
      <c r="A1" t="s">
        <v>8</v>
      </c>
    </row>
    <row r="2" spans="1: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25">
      <c r="A3" s="1">
        <v>43336</v>
      </c>
      <c r="B3">
        <v>122.099998</v>
      </c>
      <c r="C3">
        <v>122.949997</v>
      </c>
      <c r="D3">
        <v>121.83000199999999</v>
      </c>
      <c r="E3">
        <v>122.739998</v>
      </c>
      <c r="F3">
        <v>122.739998</v>
      </c>
      <c r="G3">
        <v>1969600</v>
      </c>
    </row>
    <row r="4" spans="1:7" x14ac:dyDescent="0.25">
      <c r="A4" s="1">
        <v>43339</v>
      </c>
      <c r="B4">
        <v>122.900002</v>
      </c>
      <c r="C4">
        <v>124.07</v>
      </c>
      <c r="D4">
        <v>122.849998</v>
      </c>
      <c r="E4">
        <v>123.849998</v>
      </c>
      <c r="F4">
        <v>123.849998</v>
      </c>
      <c r="G4">
        <v>2641100</v>
      </c>
    </row>
    <row r="5" spans="1:7" x14ac:dyDescent="0.25">
      <c r="A5" s="1">
        <v>43340</v>
      </c>
      <c r="B5">
        <v>124.07</v>
      </c>
      <c r="C5">
        <v>124.44000200000001</v>
      </c>
      <c r="D5">
        <v>122.599998</v>
      </c>
      <c r="E5">
        <v>122.75</v>
      </c>
      <c r="F5">
        <v>122.75</v>
      </c>
      <c r="G5">
        <v>2126400</v>
      </c>
    </row>
    <row r="6" spans="1:7" x14ac:dyDescent="0.25">
      <c r="A6" s="1">
        <v>43341</v>
      </c>
      <c r="B6">
        <v>122.959999</v>
      </c>
      <c r="C6">
        <v>123.510002</v>
      </c>
      <c r="D6">
        <v>122.400002</v>
      </c>
      <c r="E6">
        <v>123.470001</v>
      </c>
      <c r="F6">
        <v>123.470001</v>
      </c>
      <c r="G6">
        <v>1528000</v>
      </c>
    </row>
    <row r="7" spans="1:7" x14ac:dyDescent="0.25">
      <c r="A7" s="1">
        <v>43342</v>
      </c>
      <c r="B7">
        <v>123.260002</v>
      </c>
      <c r="C7">
        <v>123.620003</v>
      </c>
      <c r="D7">
        <v>122.43</v>
      </c>
      <c r="E7">
        <v>122.849998</v>
      </c>
      <c r="F7">
        <v>122.849998</v>
      </c>
      <c r="G7">
        <v>1314400</v>
      </c>
    </row>
    <row r="8" spans="1:7" x14ac:dyDescent="0.25">
      <c r="A8" s="1">
        <v>43343</v>
      </c>
      <c r="B8">
        <v>122.870003</v>
      </c>
      <c r="C8">
        <v>123.129997</v>
      </c>
      <c r="D8">
        <v>121.860001</v>
      </c>
      <c r="E8">
        <v>122.879997</v>
      </c>
      <c r="F8">
        <v>122.879997</v>
      </c>
      <c r="G8">
        <v>2188500</v>
      </c>
    </row>
    <row r="9" spans="1:7" x14ac:dyDescent="0.25">
      <c r="A9" s="1">
        <v>43347</v>
      </c>
      <c r="B9">
        <v>123.790001</v>
      </c>
      <c r="C9">
        <v>124.400002</v>
      </c>
      <c r="D9">
        <v>123.099998</v>
      </c>
      <c r="E9">
        <v>124.339996</v>
      </c>
      <c r="F9">
        <v>124.339996</v>
      </c>
      <c r="G9">
        <v>2396900</v>
      </c>
    </row>
    <row r="10" spans="1:7" x14ac:dyDescent="0.25">
      <c r="A10" s="1">
        <v>43348</v>
      </c>
      <c r="B10">
        <v>124</v>
      </c>
      <c r="C10">
        <v>124.989998</v>
      </c>
      <c r="D10">
        <v>123.489998</v>
      </c>
      <c r="E10">
        <v>124.660004</v>
      </c>
      <c r="F10">
        <v>124.660004</v>
      </c>
      <c r="G10">
        <v>2368300</v>
      </c>
    </row>
    <row r="11" spans="1:7" x14ac:dyDescent="0.25">
      <c r="A11" s="1">
        <v>43349</v>
      </c>
      <c r="B11">
        <v>124.55999799999999</v>
      </c>
      <c r="C11">
        <v>124.83000199999999</v>
      </c>
      <c r="D11">
        <v>123.459999</v>
      </c>
      <c r="E11">
        <v>123.699997</v>
      </c>
      <c r="F11">
        <v>123.699997</v>
      </c>
      <c r="G11">
        <v>2282200</v>
      </c>
    </row>
    <row r="12" spans="1:7" x14ac:dyDescent="0.25">
      <c r="A12" s="1">
        <v>43350</v>
      </c>
      <c r="B12">
        <v>123.389999</v>
      </c>
      <c r="C12">
        <v>124.389999</v>
      </c>
      <c r="D12">
        <v>122.16999800000001</v>
      </c>
      <c r="E12">
        <v>122.989998</v>
      </c>
      <c r="F12">
        <v>122.989998</v>
      </c>
      <c r="G12">
        <v>2530000</v>
      </c>
    </row>
    <row r="13" spans="1:7" x14ac:dyDescent="0.25">
      <c r="A13" s="1">
        <v>43353</v>
      </c>
      <c r="B13">
        <v>123.69000200000001</v>
      </c>
      <c r="C13">
        <v>125.089996</v>
      </c>
      <c r="D13">
        <v>123.449997</v>
      </c>
      <c r="E13">
        <v>124.339996</v>
      </c>
      <c r="F13">
        <v>124.339996</v>
      </c>
      <c r="G13">
        <v>2458000</v>
      </c>
    </row>
    <row r="14" spans="1:7" x14ac:dyDescent="0.25">
      <c r="A14" s="1">
        <v>43354</v>
      </c>
      <c r="B14">
        <v>123.849998</v>
      </c>
      <c r="C14">
        <v>124.300003</v>
      </c>
      <c r="D14">
        <v>122.849998</v>
      </c>
      <c r="E14">
        <v>123.07</v>
      </c>
      <c r="F14">
        <v>123.07</v>
      </c>
      <c r="G14">
        <v>2260400</v>
      </c>
    </row>
    <row r="15" spans="1:7" x14ac:dyDescent="0.25">
      <c r="A15" s="1">
        <v>43355</v>
      </c>
      <c r="B15">
        <v>122.910004</v>
      </c>
      <c r="C15">
        <v>123.959999</v>
      </c>
      <c r="D15">
        <v>122.599998</v>
      </c>
      <c r="E15">
        <v>123.300003</v>
      </c>
      <c r="F15">
        <v>123.300003</v>
      </c>
      <c r="G15">
        <v>3243100</v>
      </c>
    </row>
    <row r="16" spans="1:7" x14ac:dyDescent="0.25">
      <c r="A16" s="1">
        <v>43356</v>
      </c>
      <c r="B16">
        <v>123.089996</v>
      </c>
      <c r="C16">
        <v>124.949997</v>
      </c>
      <c r="D16">
        <v>119.05999799999999</v>
      </c>
      <c r="E16">
        <v>119.699997</v>
      </c>
      <c r="F16">
        <v>119.699997</v>
      </c>
      <c r="G16">
        <v>5029200</v>
      </c>
    </row>
    <row r="17" spans="1:7" x14ac:dyDescent="0.25">
      <c r="A17" s="1">
        <v>43357</v>
      </c>
      <c r="B17">
        <v>120.300003</v>
      </c>
      <c r="C17">
        <v>120.860001</v>
      </c>
      <c r="D17">
        <v>119.010002</v>
      </c>
      <c r="E17">
        <v>120.389999</v>
      </c>
      <c r="F17">
        <v>120.389999</v>
      </c>
      <c r="G17">
        <v>3730600</v>
      </c>
    </row>
    <row r="18" spans="1:7" x14ac:dyDescent="0.25">
      <c r="A18" s="1">
        <v>43360</v>
      </c>
      <c r="B18">
        <v>120.58000199999999</v>
      </c>
      <c r="C18">
        <v>121.019997</v>
      </c>
      <c r="D18">
        <v>118.639999</v>
      </c>
      <c r="E18">
        <v>119.089996</v>
      </c>
      <c r="F18">
        <v>119.089996</v>
      </c>
      <c r="G18">
        <v>2945200</v>
      </c>
    </row>
    <row r="19" spans="1:7" x14ac:dyDescent="0.25">
      <c r="A19" s="1">
        <v>43361</v>
      </c>
      <c r="B19">
        <v>118.699997</v>
      </c>
      <c r="C19">
        <v>119.68</v>
      </c>
      <c r="D19">
        <v>117.349998</v>
      </c>
      <c r="E19">
        <v>118.239998</v>
      </c>
      <c r="F19">
        <v>118.239998</v>
      </c>
      <c r="G19">
        <v>2851300</v>
      </c>
    </row>
    <row r="20" spans="1:7" x14ac:dyDescent="0.25">
      <c r="A20" s="1">
        <v>43362</v>
      </c>
      <c r="B20">
        <v>118.300003</v>
      </c>
      <c r="C20">
        <v>118.790001</v>
      </c>
      <c r="D20">
        <v>117.870003</v>
      </c>
      <c r="E20">
        <v>118.25</v>
      </c>
      <c r="F20">
        <v>118.25</v>
      </c>
      <c r="G20">
        <v>1944800</v>
      </c>
    </row>
    <row r="21" spans="1:7" x14ac:dyDescent="0.25">
      <c r="A21" s="1">
        <v>43363</v>
      </c>
      <c r="B21">
        <v>118.93</v>
      </c>
      <c r="C21">
        <v>119.599998</v>
      </c>
      <c r="D21">
        <v>118.550003</v>
      </c>
      <c r="E21">
        <v>119.120003</v>
      </c>
      <c r="F21">
        <v>119.120003</v>
      </c>
      <c r="G21">
        <v>1890000</v>
      </c>
    </row>
    <row r="22" spans="1:7" x14ac:dyDescent="0.25">
      <c r="A22" s="1">
        <v>43367</v>
      </c>
      <c r="B22">
        <v>118.300003</v>
      </c>
      <c r="C22">
        <v>118.68</v>
      </c>
      <c r="D22">
        <v>117.05999799999999</v>
      </c>
      <c r="E22">
        <v>117.510002</v>
      </c>
      <c r="F22">
        <v>117.510002</v>
      </c>
      <c r="G22">
        <v>660484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J13" sqref="J13"/>
    </sheetView>
  </sheetViews>
  <sheetFormatPr defaultRowHeight="15" x14ac:dyDescent="0.25"/>
  <cols>
    <col min="1" max="1" width="11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v>42948</v>
      </c>
      <c r="B2" t="s">
        <v>7</v>
      </c>
      <c r="C2" t="s">
        <v>7</v>
      </c>
      <c r="D2" t="s">
        <v>7</v>
      </c>
      <c r="E2" t="s">
        <v>7</v>
      </c>
      <c r="F2" t="s">
        <v>7</v>
      </c>
      <c r="G2" t="s">
        <v>7</v>
      </c>
    </row>
    <row r="3" spans="1:7" x14ac:dyDescent="0.25">
      <c r="A3" s="1">
        <v>42979</v>
      </c>
      <c r="B3">
        <v>72.440002000000007</v>
      </c>
      <c r="C3">
        <v>74.379997000000003</v>
      </c>
      <c r="D3">
        <v>71.720000999999996</v>
      </c>
      <c r="E3">
        <v>73.730002999999996</v>
      </c>
      <c r="F3">
        <v>72.475104999999999</v>
      </c>
      <c r="G3">
        <v>65311700</v>
      </c>
    </row>
    <row r="4" spans="1:7" x14ac:dyDescent="0.25">
      <c r="A4" s="1">
        <v>43009</v>
      </c>
      <c r="B4">
        <v>73.690002000000007</v>
      </c>
      <c r="C4">
        <v>73.970000999999996</v>
      </c>
      <c r="D4">
        <v>68.900002000000001</v>
      </c>
      <c r="E4">
        <v>69.800003000000004</v>
      </c>
      <c r="F4">
        <v>68.611984000000007</v>
      </c>
      <c r="G4">
        <v>68138200</v>
      </c>
    </row>
    <row r="5" spans="1:7" x14ac:dyDescent="0.25">
      <c r="A5" s="1">
        <v>43040</v>
      </c>
      <c r="B5">
        <v>70.279999000000004</v>
      </c>
      <c r="C5">
        <v>76.220000999999996</v>
      </c>
      <c r="D5">
        <v>66.440002000000007</v>
      </c>
      <c r="E5">
        <v>75.550003000000004</v>
      </c>
      <c r="F5">
        <v>74.264122</v>
      </c>
      <c r="G5">
        <v>123752000</v>
      </c>
    </row>
    <row r="6" spans="1:7" x14ac:dyDescent="0.25">
      <c r="A6" s="1">
        <v>43070</v>
      </c>
      <c r="B6">
        <v>75.300003000000004</v>
      </c>
      <c r="C6">
        <v>77.940002000000007</v>
      </c>
      <c r="D6">
        <v>72.919998000000007</v>
      </c>
      <c r="E6">
        <v>76.459998999999996</v>
      </c>
      <c r="F6">
        <v>75.504097000000002</v>
      </c>
      <c r="G6">
        <v>85282400</v>
      </c>
    </row>
    <row r="7" spans="1:7" x14ac:dyDescent="0.25">
      <c r="A7" s="1">
        <v>43101</v>
      </c>
      <c r="B7">
        <v>76.860000999999997</v>
      </c>
      <c r="C7">
        <v>81.459998999999996</v>
      </c>
      <c r="D7">
        <v>74.269997000000004</v>
      </c>
      <c r="E7">
        <v>80.319999999999993</v>
      </c>
      <c r="F7">
        <v>79.315842000000004</v>
      </c>
      <c r="G7">
        <v>81035000</v>
      </c>
    </row>
    <row r="8" spans="1:7" x14ac:dyDescent="0.25">
      <c r="A8" s="1">
        <v>43132</v>
      </c>
      <c r="B8">
        <v>80.059997999999993</v>
      </c>
      <c r="C8">
        <v>84.790001000000004</v>
      </c>
      <c r="D8">
        <v>72.819999999999993</v>
      </c>
      <c r="E8">
        <v>82.68</v>
      </c>
      <c r="F8">
        <v>81.646338999999998</v>
      </c>
      <c r="G8">
        <v>99533900</v>
      </c>
    </row>
    <row r="9" spans="1:7" x14ac:dyDescent="0.25">
      <c r="A9" s="1">
        <v>43160</v>
      </c>
      <c r="B9">
        <v>82.209998999999996</v>
      </c>
      <c r="C9">
        <v>84.540001000000004</v>
      </c>
      <c r="D9">
        <v>79.760002</v>
      </c>
      <c r="E9">
        <v>81.559997999999993</v>
      </c>
      <c r="F9">
        <v>80.874863000000005</v>
      </c>
      <c r="G9">
        <v>94473100</v>
      </c>
    </row>
    <row r="10" spans="1:7" x14ac:dyDescent="0.25">
      <c r="A10" s="1">
        <v>43191</v>
      </c>
      <c r="B10">
        <v>81.730002999999996</v>
      </c>
      <c r="C10">
        <v>87.239998</v>
      </c>
      <c r="D10">
        <v>79.720000999999996</v>
      </c>
      <c r="E10">
        <v>84.849997999999999</v>
      </c>
      <c r="F10">
        <v>84.137230000000002</v>
      </c>
      <c r="G10">
        <v>74273300</v>
      </c>
    </row>
    <row r="11" spans="1:7" x14ac:dyDescent="0.25">
      <c r="A11" s="1">
        <v>43221</v>
      </c>
      <c r="B11">
        <v>84.779999000000004</v>
      </c>
      <c r="C11">
        <v>90.849997999999999</v>
      </c>
      <c r="D11">
        <v>81.300003000000004</v>
      </c>
      <c r="E11">
        <v>90.32</v>
      </c>
      <c r="F11">
        <v>89.561272000000002</v>
      </c>
      <c r="G11">
        <v>85573800</v>
      </c>
    </row>
    <row r="12" spans="1:7" x14ac:dyDescent="0.25">
      <c r="A12" s="1">
        <v>43252</v>
      </c>
      <c r="B12">
        <v>90.529999000000004</v>
      </c>
      <c r="C12">
        <v>96.82</v>
      </c>
      <c r="D12">
        <v>90.279999000000004</v>
      </c>
      <c r="E12">
        <v>95.18</v>
      </c>
      <c r="F12">
        <v>94.812477000000001</v>
      </c>
      <c r="G12">
        <v>70889400</v>
      </c>
    </row>
    <row r="13" spans="1:7" x14ac:dyDescent="0.25">
      <c r="A13" s="1">
        <v>43282</v>
      </c>
      <c r="B13">
        <v>94.790001000000004</v>
      </c>
      <c r="C13">
        <v>98.940002000000007</v>
      </c>
      <c r="D13">
        <v>94.190002000000007</v>
      </c>
      <c r="E13">
        <v>97.260002</v>
      </c>
      <c r="F13">
        <v>96.884444999999999</v>
      </c>
      <c r="G13">
        <v>55203800</v>
      </c>
    </row>
    <row r="14" spans="1:7" x14ac:dyDescent="0.25">
      <c r="A14" s="1">
        <v>43313</v>
      </c>
      <c r="B14">
        <v>97</v>
      </c>
      <c r="C14">
        <v>110.120003</v>
      </c>
      <c r="D14">
        <v>95.919998000000007</v>
      </c>
      <c r="E14">
        <v>109.970001</v>
      </c>
      <c r="F14">
        <v>109.54536400000001</v>
      </c>
      <c r="G14">
        <v>82589700</v>
      </c>
    </row>
    <row r="15" spans="1:7" x14ac:dyDescent="0.25">
      <c r="A15" s="1">
        <v>43344</v>
      </c>
      <c r="B15">
        <v>110.480003</v>
      </c>
      <c r="C15">
        <v>111.910004</v>
      </c>
      <c r="D15">
        <v>107.32</v>
      </c>
      <c r="E15">
        <v>109.550003</v>
      </c>
      <c r="F15">
        <v>109.550003</v>
      </c>
      <c r="G15">
        <v>50565000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0"/>
  <sheetViews>
    <sheetView tabSelected="1" topLeftCell="B1" workbookViewId="0">
      <selection activeCell="I4" sqref="I4"/>
    </sheetView>
  </sheetViews>
  <sheetFormatPr defaultRowHeight="15" x14ac:dyDescent="0.25"/>
  <cols>
    <col min="1" max="1" width="12.140625" customWidth="1"/>
    <col min="5" max="5" width="11" bestFit="1" customWidth="1"/>
    <col min="6" max="6" width="9.85546875" customWidth="1"/>
    <col min="7" max="7" width="8" customWidth="1"/>
    <col min="8" max="8" width="8.28515625" customWidth="1"/>
    <col min="9" max="9" width="8.140625" customWidth="1"/>
    <col min="10" max="10" width="7" customWidth="1"/>
    <col min="11" max="11" width="4.42578125" customWidth="1"/>
    <col min="12" max="12" width="16.140625" customWidth="1"/>
    <col min="13" max="13" width="9.5703125" bestFit="1" customWidth="1"/>
    <col min="14" max="14" width="12.7109375" bestFit="1" customWidth="1"/>
    <col min="15" max="16" width="9.5703125" bestFit="1" customWidth="1"/>
  </cols>
  <sheetData>
    <row r="1" spans="1:18" x14ac:dyDescent="0.25">
      <c r="A1" t="s">
        <v>0</v>
      </c>
      <c r="B1" t="s">
        <v>8</v>
      </c>
      <c r="C1" t="s">
        <v>9</v>
      </c>
      <c r="D1" t="s">
        <v>10</v>
      </c>
      <c r="E1" t="s">
        <v>11</v>
      </c>
      <c r="G1" t="s">
        <v>13</v>
      </c>
      <c r="H1" t="s">
        <v>14</v>
      </c>
      <c r="I1" t="s">
        <v>15</v>
      </c>
      <c r="J1" t="s">
        <v>16</v>
      </c>
    </row>
    <row r="2" spans="1:18" ht="15.75" thickBot="1" x14ac:dyDescent="0.3">
      <c r="A2" s="1">
        <v>43367</v>
      </c>
      <c r="B2" s="3">
        <v>117.370003</v>
      </c>
      <c r="C2" s="3">
        <v>243.08999600000001</v>
      </c>
      <c r="D2" s="3">
        <v>109.550003</v>
      </c>
      <c r="E2" s="3">
        <v>2930.75</v>
      </c>
      <c r="G2" s="6">
        <f t="shared" ref="G2:G14" si="0">B2/B3-1</f>
        <v>-1.4691067460768981E-2</v>
      </c>
      <c r="H2" s="6">
        <f t="shared" ref="H2:H14" si="1">C2/C3-1</f>
        <v>-1.5072331064967637E-2</v>
      </c>
      <c r="I2" s="6">
        <f t="shared" ref="I2:I14" si="2">D2/D3-1</f>
        <v>4.2347752845062203E-5</v>
      </c>
      <c r="J2" s="6">
        <f t="shared" ref="J2:J14" si="3">E2/E3-1</f>
        <v>1.0074023201122051E-2</v>
      </c>
      <c r="K2" s="3"/>
    </row>
    <row r="3" spans="1:18" x14ac:dyDescent="0.25">
      <c r="A3" s="1">
        <v>43344</v>
      </c>
      <c r="B3" s="3">
        <v>119.120003</v>
      </c>
      <c r="C3" s="3">
        <v>246.80999800000001</v>
      </c>
      <c r="D3" s="3">
        <v>109.54536400000001</v>
      </c>
      <c r="E3" s="3">
        <v>2901.5200199999999</v>
      </c>
      <c r="G3" s="6">
        <f t="shared" si="0"/>
        <v>-2.3259838065800009E-2</v>
      </c>
      <c r="H3" s="6">
        <f t="shared" si="1"/>
        <v>1.1723718119168502E-2</v>
      </c>
      <c r="I3" s="6">
        <f t="shared" si="2"/>
        <v>0.13068061648079832</v>
      </c>
      <c r="J3" s="6">
        <f t="shared" si="3"/>
        <v>3.0263211466054596E-2</v>
      </c>
      <c r="L3" s="7"/>
      <c r="M3" s="11" t="s">
        <v>13</v>
      </c>
      <c r="N3" s="11" t="s">
        <v>14</v>
      </c>
      <c r="O3" s="11" t="s">
        <v>15</v>
      </c>
      <c r="P3" s="11" t="s">
        <v>16</v>
      </c>
    </row>
    <row r="4" spans="1:18" x14ac:dyDescent="0.25">
      <c r="A4" s="1">
        <v>43313</v>
      </c>
      <c r="B4" s="3">
        <v>121.95669599999999</v>
      </c>
      <c r="C4" s="3">
        <v>243.949997</v>
      </c>
      <c r="D4" s="3">
        <v>96.884444999999999</v>
      </c>
      <c r="E4" s="3">
        <v>2816.290039</v>
      </c>
      <c r="G4" s="6">
        <f t="shared" si="0"/>
        <v>2.4939497432900692E-2</v>
      </c>
      <c r="H4" s="6">
        <f t="shared" si="1"/>
        <v>-7.8089967830357043E-3</v>
      </c>
      <c r="I4" s="6">
        <f t="shared" si="2"/>
        <v>2.1853326329613676E-2</v>
      </c>
      <c r="J4" s="6">
        <f t="shared" si="3"/>
        <v>3.6021556221367268E-2</v>
      </c>
      <c r="L4" s="8" t="s">
        <v>17</v>
      </c>
      <c r="M4" s="9">
        <v>3.4657104637511125E-3</v>
      </c>
      <c r="N4" s="9">
        <v>7.8096221538559779E-3</v>
      </c>
      <c r="O4" s="9">
        <v>3.5110928148141769E-2</v>
      </c>
      <c r="P4" s="9">
        <v>1.3494530154263837E-2</v>
      </c>
    </row>
    <row r="5" spans="1:18" x14ac:dyDescent="0.25">
      <c r="A5" s="1">
        <v>43282</v>
      </c>
      <c r="B5" s="3">
        <v>118.989166</v>
      </c>
      <c r="C5" s="3">
        <v>245.86999499999999</v>
      </c>
      <c r="D5" s="3">
        <v>94.812477000000001</v>
      </c>
      <c r="E5" s="3">
        <v>2718.3701169999999</v>
      </c>
      <c r="G5" s="6">
        <f t="shared" si="0"/>
        <v>0.12858887898422444</v>
      </c>
      <c r="H5" s="6">
        <f t="shared" si="1"/>
        <v>8.284152719846305E-2</v>
      </c>
      <c r="I5" s="6">
        <f t="shared" si="2"/>
        <v>5.8632541529780813E-2</v>
      </c>
      <c r="J5" s="6">
        <f t="shared" si="3"/>
        <v>4.8424360241865472E-3</v>
      </c>
      <c r="L5" s="8" t="s">
        <v>18</v>
      </c>
      <c r="M5" s="9">
        <v>2.1244319059689546E-2</v>
      </c>
      <c r="N5" s="9">
        <v>1.3694036604367094E-2</v>
      </c>
      <c r="O5" s="9">
        <v>1.2594434767842331E-2</v>
      </c>
      <c r="P5" s="9">
        <v>7.1158997234794571E-3</v>
      </c>
    </row>
    <row r="6" spans="1:18" x14ac:dyDescent="0.25">
      <c r="A6" s="1">
        <v>43252</v>
      </c>
      <c r="B6" s="3">
        <v>105.431808</v>
      </c>
      <c r="C6" s="3">
        <v>227.05999800000001</v>
      </c>
      <c r="D6" s="3">
        <v>89.561272000000002</v>
      </c>
      <c r="E6" s="3">
        <v>2705.2700199999999</v>
      </c>
      <c r="G6" s="6">
        <f t="shared" si="0"/>
        <v>-7.7974055056361902E-2</v>
      </c>
      <c r="H6" s="6">
        <f t="shared" si="1"/>
        <v>-8.8551691725908932E-2</v>
      </c>
      <c r="I6" s="6">
        <f t="shared" si="2"/>
        <v>6.4466610084501275E-2</v>
      </c>
      <c r="J6" s="6">
        <f t="shared" si="3"/>
        <v>2.1608341965291933E-2</v>
      </c>
      <c r="L6" s="8" t="s">
        <v>19</v>
      </c>
      <c r="M6" s="9">
        <v>7.6597481682027582E-2</v>
      </c>
      <c r="N6" s="9">
        <v>4.937455114512633E-2</v>
      </c>
      <c r="O6" s="9">
        <v>4.5409880340941927E-2</v>
      </c>
      <c r="P6" s="9">
        <v>2.5656741324065205E-2</v>
      </c>
      <c r="R6" s="5" t="s">
        <v>12</v>
      </c>
    </row>
    <row r="7" spans="1:18" x14ac:dyDescent="0.25">
      <c r="A7" s="1">
        <v>43221</v>
      </c>
      <c r="B7" s="3">
        <v>114.347984</v>
      </c>
      <c r="C7" s="3">
        <v>249.11999499999999</v>
      </c>
      <c r="D7" s="3">
        <v>84.137230000000002</v>
      </c>
      <c r="E7" s="3">
        <v>2648.0500489999999</v>
      </c>
      <c r="G7" s="6">
        <f t="shared" si="0"/>
        <v>2.3083753161460496E-2</v>
      </c>
      <c r="H7" s="6">
        <f t="shared" si="1"/>
        <v>7.766982294906688E-3</v>
      </c>
      <c r="I7" s="6">
        <f t="shared" si="2"/>
        <v>4.033845473098352E-2</v>
      </c>
      <c r="J7" s="6">
        <f t="shared" si="3"/>
        <v>2.718775131643536E-3</v>
      </c>
      <c r="L7" s="8" t="s">
        <v>20</v>
      </c>
      <c r="M7" s="13">
        <v>5.8671742000285512E-3</v>
      </c>
      <c r="N7" s="13">
        <v>2.4378463007826956E-3</v>
      </c>
      <c r="O7" s="13">
        <v>2.0620572325786642E-3</v>
      </c>
      <c r="P7" s="13">
        <v>6.5826837536999523E-4</v>
      </c>
    </row>
    <row r="8" spans="1:18" x14ac:dyDescent="0.25">
      <c r="A8" s="1">
        <v>43191</v>
      </c>
      <c r="B8" s="3">
        <v>111.76796</v>
      </c>
      <c r="C8" s="3">
        <v>247.199997</v>
      </c>
      <c r="D8" s="3">
        <v>80.874863000000005</v>
      </c>
      <c r="E8" s="3">
        <v>2640.8701169999999</v>
      </c>
      <c r="G8" s="6">
        <f t="shared" si="0"/>
        <v>8.4463923213623726E-2</v>
      </c>
      <c r="H8" s="6">
        <f t="shared" si="1"/>
        <v>2.9528116157060857E-2</v>
      </c>
      <c r="I8" s="6">
        <f t="shared" si="2"/>
        <v>-9.4489968496933585E-3</v>
      </c>
      <c r="J8" s="6">
        <f t="shared" si="3"/>
        <v>-2.6884498624825115E-2</v>
      </c>
      <c r="L8" s="8" t="s">
        <v>21</v>
      </c>
      <c r="M8" s="8">
        <v>2.015895233197917</v>
      </c>
      <c r="N8" s="8">
        <v>3.3037349472267774E-2</v>
      </c>
      <c r="O8" s="8">
        <v>1.1389964579369853</v>
      </c>
      <c r="P8" s="8">
        <v>0.56124939729007428</v>
      </c>
    </row>
    <row r="9" spans="1:18" x14ac:dyDescent="0.25">
      <c r="A9" s="1">
        <v>43160</v>
      </c>
      <c r="B9" s="3">
        <v>103.062866</v>
      </c>
      <c r="C9" s="3">
        <v>240.11000100000001</v>
      </c>
      <c r="D9" s="3">
        <v>81.646338999999998</v>
      </c>
      <c r="E9" s="3">
        <v>2713.830078</v>
      </c>
      <c r="G9" s="6">
        <f t="shared" si="0"/>
        <v>1.088777067456892E-2</v>
      </c>
      <c r="H9" s="6">
        <f t="shared" si="1"/>
        <v>-2.5567155950372733E-2</v>
      </c>
      <c r="I9" s="6">
        <f t="shared" si="2"/>
        <v>2.9382490826990182E-2</v>
      </c>
      <c r="J9" s="6">
        <f t="shared" si="3"/>
        <v>-3.8947372061896912E-2</v>
      </c>
      <c r="L9" s="8" t="s">
        <v>22</v>
      </c>
      <c r="M9" s="8">
        <v>-0.86395907494639679</v>
      </c>
      <c r="N9" s="8">
        <v>-0.33206404882811558</v>
      </c>
      <c r="O9" s="8">
        <v>0.19752572410935282</v>
      </c>
      <c r="P9" s="8">
        <v>-0.63309948406527483</v>
      </c>
    </row>
    <row r="10" spans="1:18" x14ac:dyDescent="0.25">
      <c r="A10" s="1">
        <v>43132</v>
      </c>
      <c r="B10" s="3">
        <v>101.952827</v>
      </c>
      <c r="C10" s="3">
        <v>246.41000399999999</v>
      </c>
      <c r="D10" s="3">
        <v>79.315842000000004</v>
      </c>
      <c r="E10" s="3">
        <v>2823.8100589999999</v>
      </c>
      <c r="G10" s="6">
        <f t="shared" si="0"/>
        <v>-0.17994032978547314</v>
      </c>
      <c r="H10" s="6">
        <f t="shared" si="1"/>
        <v>-6.1223736385777605E-2</v>
      </c>
      <c r="I10" s="6">
        <f t="shared" si="2"/>
        <v>5.0483949235231584E-2</v>
      </c>
      <c r="J10" s="6">
        <f t="shared" si="3"/>
        <v>5.6178704444133087E-2</v>
      </c>
      <c r="L10" s="8" t="s">
        <v>23</v>
      </c>
      <c r="M10" s="8">
        <v>0.30852920876969758</v>
      </c>
      <c r="N10" s="8">
        <v>0.17139321892437198</v>
      </c>
      <c r="O10" s="8">
        <v>0.18398334712189213</v>
      </c>
      <c r="P10" s="8">
        <v>9.512607650603E-2</v>
      </c>
    </row>
    <row r="11" spans="1:18" x14ac:dyDescent="0.25">
      <c r="A11" s="1">
        <v>43101</v>
      </c>
      <c r="B11" s="3">
        <v>124.323669</v>
      </c>
      <c r="C11" s="3">
        <v>262.48001099999999</v>
      </c>
      <c r="D11" s="3">
        <v>75.504097000000002</v>
      </c>
      <c r="E11" s="3">
        <v>2673.610107</v>
      </c>
      <c r="G11" s="6">
        <f t="shared" si="0"/>
        <v>6.8569036444245501E-2</v>
      </c>
      <c r="H11" s="6">
        <f t="shared" si="1"/>
        <v>5.1855487549043788E-2</v>
      </c>
      <c r="I11" s="6">
        <f t="shared" si="2"/>
        <v>1.6696824342715688E-2</v>
      </c>
      <c r="J11" s="6">
        <f t="shared" si="3"/>
        <v>3.4342557364422932E-2</v>
      </c>
      <c r="L11" s="8" t="s">
        <v>24</v>
      </c>
      <c r="M11" s="8">
        <v>-0.17994032978547314</v>
      </c>
      <c r="N11" s="8">
        <v>-8.8551691725908932E-2</v>
      </c>
      <c r="O11" s="8">
        <v>-5.330273064109381E-2</v>
      </c>
      <c r="P11" s="8">
        <v>-3.8947372061896912E-2</v>
      </c>
    </row>
    <row r="12" spans="1:18" x14ac:dyDescent="0.25">
      <c r="A12" s="1">
        <v>43070</v>
      </c>
      <c r="B12" s="3">
        <v>116.34594</v>
      </c>
      <c r="C12" s="3">
        <v>249.53999300000001</v>
      </c>
      <c r="D12" s="3">
        <v>74.264122</v>
      </c>
      <c r="E12" s="3">
        <v>2584.8400879999999</v>
      </c>
      <c r="G12" s="6">
        <f t="shared" si="0"/>
        <v>-1.1649159617196925E-2</v>
      </c>
      <c r="H12" s="6">
        <f t="shared" si="1"/>
        <v>7.8112786024412406E-2</v>
      </c>
      <c r="I12" s="6">
        <f t="shared" si="2"/>
        <v>8.2378291232621859E-2</v>
      </c>
      <c r="J12" s="6">
        <f t="shared" si="3"/>
        <v>3.7200430103365711E-3</v>
      </c>
      <c r="L12" s="8" t="s">
        <v>25</v>
      </c>
      <c r="M12" s="8">
        <v>0.12858887898422444</v>
      </c>
      <c r="N12" s="8">
        <v>8.284152719846305E-2</v>
      </c>
      <c r="O12" s="8">
        <v>0.13068061648079832</v>
      </c>
      <c r="P12" s="8">
        <v>5.6178704444133087E-2</v>
      </c>
    </row>
    <row r="13" spans="1:18" ht="18" x14ac:dyDescent="0.25">
      <c r="A13" s="1">
        <v>43040</v>
      </c>
      <c r="B13" s="3">
        <v>117.717247</v>
      </c>
      <c r="C13" s="3">
        <v>231.46000699999999</v>
      </c>
      <c r="D13" s="3">
        <v>68.611984000000007</v>
      </c>
      <c r="E13" s="3">
        <v>2575.26001</v>
      </c>
      <c r="G13" s="6">
        <f t="shared" si="0"/>
        <v>3.3353148217522444E-2</v>
      </c>
      <c r="H13" s="6">
        <f t="shared" si="1"/>
        <v>2.5021075461857833E-2</v>
      </c>
      <c r="I13" s="6">
        <f t="shared" si="2"/>
        <v>-5.330273064109381E-2</v>
      </c>
      <c r="J13" s="6">
        <f t="shared" si="3"/>
        <v>2.218813533034969E-2</v>
      </c>
      <c r="L13" s="8" t="s">
        <v>26</v>
      </c>
      <c r="M13" s="8">
        <v>4.5054236028764461E-2</v>
      </c>
      <c r="N13" s="8">
        <v>0.10152508800012772</v>
      </c>
      <c r="O13" s="8">
        <v>0.45644206592584302</v>
      </c>
      <c r="P13" s="8">
        <v>0.17542889200542988</v>
      </c>
      <c r="R13" s="22" t="s">
        <v>32</v>
      </c>
    </row>
    <row r="14" spans="1:18" ht="15.75" thickBot="1" x14ac:dyDescent="0.3">
      <c r="A14" s="1">
        <v>43009</v>
      </c>
      <c r="B14" s="3">
        <v>113.917732</v>
      </c>
      <c r="C14" s="3">
        <v>225.80999800000001</v>
      </c>
      <c r="D14" s="3">
        <v>72.475104999999999</v>
      </c>
      <c r="E14" s="3">
        <v>2519.360107</v>
      </c>
      <c r="G14" s="6">
        <f t="shared" si="0"/>
        <v>-2.1317322114180803E-2</v>
      </c>
      <c r="H14" s="6">
        <f t="shared" si="1"/>
        <v>1.2899307105277202E-2</v>
      </c>
      <c r="I14" s="6">
        <f t="shared" si="2"/>
        <v>2.4238340870548214E-2</v>
      </c>
      <c r="J14" s="6">
        <f t="shared" si="3"/>
        <v>1.9302978533243698E-2</v>
      </c>
      <c r="L14" s="10" t="s">
        <v>27</v>
      </c>
      <c r="M14" s="10">
        <v>13</v>
      </c>
      <c r="N14" s="10">
        <v>13</v>
      </c>
      <c r="O14" s="10">
        <v>13</v>
      </c>
      <c r="P14" s="10">
        <v>13</v>
      </c>
    </row>
    <row r="15" spans="1:18" x14ac:dyDescent="0.25">
      <c r="A15" s="1">
        <v>42979</v>
      </c>
      <c r="B15" s="3">
        <v>116.39904799999999</v>
      </c>
      <c r="C15" s="4">
        <v>222.93430000000001</v>
      </c>
      <c r="D15" s="3">
        <v>70.760000000000005</v>
      </c>
      <c r="E15" s="3">
        <v>2471.6499020000001</v>
      </c>
    </row>
    <row r="16" spans="1:18" ht="15.75" thickBot="1" x14ac:dyDescent="0.3">
      <c r="F16" s="15" t="s">
        <v>31</v>
      </c>
      <c r="G16" s="16">
        <f>AVERAGE(G2:G14)</f>
        <v>3.4657104637511125E-3</v>
      </c>
      <c r="H16" s="16">
        <f>AVERAGE(H2:H14)</f>
        <v>7.8096221538559779E-3</v>
      </c>
      <c r="I16" s="16">
        <f>AVERAGE(I2:I14)</f>
        <v>3.5110928148141769E-2</v>
      </c>
      <c r="J16" s="16">
        <f>AVERAGE(J2:J14)</f>
        <v>1.3494530154263837E-2</v>
      </c>
    </row>
    <row r="17" spans="1:20" ht="15.75" thickBot="1" x14ac:dyDescent="0.3">
      <c r="F17" s="17" t="s">
        <v>28</v>
      </c>
      <c r="G17" s="18">
        <f>VAR(G2:G14)</f>
        <v>5.8671742000285512E-3</v>
      </c>
      <c r="H17" s="18">
        <f>VAR(H2:H14)</f>
        <v>2.4378463007826956E-3</v>
      </c>
      <c r="I17" s="18">
        <f>VAR(I2:I14)</f>
        <v>2.0620572325786642E-3</v>
      </c>
      <c r="J17" s="18">
        <f>VAR(J2:J14)</f>
        <v>6.5826837536999523E-4</v>
      </c>
      <c r="L17" s="7"/>
      <c r="M17" s="11" t="s">
        <v>13</v>
      </c>
      <c r="N17" s="11" t="s">
        <v>14</v>
      </c>
      <c r="O17" s="11" t="s">
        <v>15</v>
      </c>
      <c r="P17" s="11" t="s">
        <v>16</v>
      </c>
    </row>
    <row r="18" spans="1:20" ht="18.75" thickBot="1" x14ac:dyDescent="0.3">
      <c r="F18" s="17" t="s">
        <v>29</v>
      </c>
      <c r="G18" s="19">
        <f>G17^0.5</f>
        <v>7.6597481682027582E-2</v>
      </c>
      <c r="H18" s="19">
        <f t="shared" ref="H18:J18" si="4">H17^0.5</f>
        <v>4.937455114512633E-2</v>
      </c>
      <c r="I18" s="19">
        <f t="shared" si="4"/>
        <v>4.5409880340941927E-2</v>
      </c>
      <c r="J18" s="19">
        <f t="shared" si="4"/>
        <v>2.5656741324065205E-2</v>
      </c>
      <c r="L18" s="11" t="s">
        <v>13</v>
      </c>
      <c r="M18" s="8">
        <f>VARP('3 stocks'!$G$2:$G$14)</f>
        <v>5.4158531077186621E-3</v>
      </c>
      <c r="N18" s="8"/>
      <c r="O18" s="8"/>
      <c r="P18" s="8"/>
      <c r="R18" s="22" t="s">
        <v>33</v>
      </c>
    </row>
    <row r="19" spans="1:20" ht="16.5" thickBot="1" x14ac:dyDescent="0.3">
      <c r="F19" s="20" t="s">
        <v>30</v>
      </c>
      <c r="G19" s="21">
        <f>G18/(M14)^0.5</f>
        <v>2.1244319059689546E-2</v>
      </c>
      <c r="H19" s="21">
        <f t="shared" ref="H19:J19" si="5">H18/(N14)^0.5</f>
        <v>1.3694036604367094E-2</v>
      </c>
      <c r="I19" s="21">
        <f t="shared" si="5"/>
        <v>1.2594434767842331E-2</v>
      </c>
      <c r="J19" s="21">
        <f t="shared" si="5"/>
        <v>7.1158997234794571E-3</v>
      </c>
      <c r="L19" s="11" t="s">
        <v>14</v>
      </c>
      <c r="M19" s="8">
        <v>2.5827883472371699E-3</v>
      </c>
      <c r="N19" s="8">
        <f>VARP('3 stocks'!$H$2:$H$14)</f>
        <v>2.2503196622609503E-3</v>
      </c>
      <c r="O19" s="8"/>
      <c r="P19" s="8"/>
      <c r="R19" s="23" t="s">
        <v>34</v>
      </c>
    </row>
    <row r="20" spans="1:20" ht="16.5" thickBot="1" x14ac:dyDescent="0.3">
      <c r="L20" s="11" t="s">
        <v>15</v>
      </c>
      <c r="M20" s="8">
        <v>-9.4651812022424813E-4</v>
      </c>
      <c r="N20" s="33">
        <v>-4.4880466918974944E-5</v>
      </c>
      <c r="O20" s="8">
        <f>VARP('3 stocks'!$I$2:$I$14)</f>
        <v>1.9034374454572282E-3</v>
      </c>
      <c r="P20" s="8"/>
      <c r="R20" s="23" t="s">
        <v>35</v>
      </c>
    </row>
    <row r="21" spans="1:20" ht="15.75" thickBot="1" x14ac:dyDescent="0.3">
      <c r="L21" s="14" t="s">
        <v>16</v>
      </c>
      <c r="M21" s="10">
        <v>-9.018897478441036E-4</v>
      </c>
      <c r="N21" s="10">
        <v>-2.5396132392092115E-4</v>
      </c>
      <c r="O21" s="10">
        <v>1.9080026380873799E-4</v>
      </c>
      <c r="P21" s="10">
        <f>VARP('3 stocks'!$J$2:$J$14)</f>
        <v>6.0763234649538022E-4</v>
      </c>
      <c r="R21" s="5"/>
    </row>
    <row r="22" spans="1:20" ht="18.75" thickBot="1" x14ac:dyDescent="0.3">
      <c r="S22" s="22"/>
      <c r="T22" s="22"/>
    </row>
    <row r="23" spans="1:20" ht="15.75" thickBot="1" x14ac:dyDescent="0.3">
      <c r="L23" s="7"/>
      <c r="M23" s="11" t="s">
        <v>13</v>
      </c>
      <c r="N23" s="11" t="s">
        <v>14</v>
      </c>
      <c r="O23" s="11" t="s">
        <v>15</v>
      </c>
      <c r="P23" s="11" t="s">
        <v>16</v>
      </c>
    </row>
    <row r="24" spans="1:20" ht="15.75" thickBot="1" x14ac:dyDescent="0.3">
      <c r="L24" s="11" t="s">
        <v>13</v>
      </c>
      <c r="M24" s="8">
        <v>1</v>
      </c>
      <c r="N24" s="8"/>
      <c r="O24" s="8"/>
      <c r="P24" s="8"/>
    </row>
    <row r="25" spans="1:20" ht="15.75" thickBot="1" x14ac:dyDescent="0.3">
      <c r="L25" s="11" t="s">
        <v>14</v>
      </c>
      <c r="M25" s="8">
        <v>0.73983227365065907</v>
      </c>
      <c r="N25" s="8">
        <v>1</v>
      </c>
      <c r="O25" s="8"/>
      <c r="P25" s="8"/>
    </row>
    <row r="26" spans="1:20" ht="15.75" thickBot="1" x14ac:dyDescent="0.3">
      <c r="L26" s="11" t="s">
        <v>15</v>
      </c>
      <c r="M26" s="8">
        <v>-0.29479912481143167</v>
      </c>
      <c r="N26" s="8">
        <v>-2.1685325966513905E-2</v>
      </c>
      <c r="O26" s="8">
        <v>1</v>
      </c>
      <c r="P26" s="8"/>
    </row>
    <row r="27" spans="1:20" ht="15.75" thickBot="1" x14ac:dyDescent="0.3">
      <c r="L27" s="14" t="s">
        <v>16</v>
      </c>
      <c r="M27" s="10">
        <v>-0.49716388078093487</v>
      </c>
      <c r="N27" s="10">
        <v>-0.21718260228326383</v>
      </c>
      <c r="O27" s="10">
        <v>0.17741454591975403</v>
      </c>
      <c r="P27" s="10">
        <v>1</v>
      </c>
    </row>
    <row r="29" spans="1:20" x14ac:dyDescent="0.25">
      <c r="A29" s="24" t="s">
        <v>36</v>
      </c>
      <c r="B29" s="24" t="s">
        <v>9</v>
      </c>
      <c r="C29" s="12"/>
      <c r="D29" s="25">
        <f>N26</f>
        <v>-2.1685325966513905E-2</v>
      </c>
      <c r="E29" s="26">
        <v>1</v>
      </c>
      <c r="F29" s="26">
        <v>-1</v>
      </c>
      <c r="G29" s="26">
        <v>0</v>
      </c>
      <c r="I29" t="s">
        <v>41</v>
      </c>
      <c r="J29" s="32">
        <f>D29</f>
        <v>-2.1685325966513905E-2</v>
      </c>
      <c r="Q29" t="s">
        <v>41</v>
      </c>
      <c r="R29" s="32">
        <f>G29</f>
        <v>0</v>
      </c>
    </row>
    <row r="30" spans="1:20" ht="21" x14ac:dyDescent="0.35">
      <c r="A30" s="27" t="s">
        <v>40</v>
      </c>
      <c r="B30" s="28" t="s">
        <v>37</v>
      </c>
      <c r="C30" s="29" t="s">
        <v>38</v>
      </c>
      <c r="D30" s="30" t="s">
        <v>39</v>
      </c>
      <c r="E30" s="30" t="s">
        <v>39</v>
      </c>
      <c r="F30" s="30" t="s">
        <v>39</v>
      </c>
      <c r="G30" s="30" t="s">
        <v>39</v>
      </c>
      <c r="I30" s="30" t="s">
        <v>39</v>
      </c>
      <c r="J30" s="29" t="s">
        <v>38</v>
      </c>
      <c r="Q30" s="30" t="s">
        <v>39</v>
      </c>
      <c r="R30" s="29" t="s">
        <v>38</v>
      </c>
    </row>
    <row r="31" spans="1:20" x14ac:dyDescent="0.25">
      <c r="A31" s="31">
        <v>1.5</v>
      </c>
      <c r="B31" s="31">
        <v>-0.5</v>
      </c>
      <c r="C31" s="12">
        <f>A31*$I$16+B31*$H$16</f>
        <v>4.8761581145284671E-2</v>
      </c>
      <c r="D31" s="12">
        <f>((A31)^2*$I$17+(B31)^2*$H$17+2*A31*B31*$I$18*$H$18*$N$26)^0.5</f>
        <v>7.2952183704403276E-2</v>
      </c>
      <c r="E31" s="12">
        <f>((A31)^2*$I$17+(B31)^2*$H$17+2*B31*C31*$I$18*$H$18*$E$29)^0.5</f>
        <v>7.1692136075750965E-2</v>
      </c>
      <c r="F31" s="12">
        <f>((A31)^2*($I$17)+(B31)*($H$17)^2+2*A31*B31*$I$18*$H$18*$F$29)^0.5</f>
        <v>8.9441578223389648E-2</v>
      </c>
      <c r="G31" s="12">
        <f>((A31)^2*($I$17)+(B31)^2*($H$17)+2*B31*C31*$I$18*$H$18*$G$29)^0.5</f>
        <v>7.2450606267288525E-2</v>
      </c>
      <c r="I31" s="12">
        <f>D31</f>
        <v>7.2952183704403276E-2</v>
      </c>
      <c r="J31" s="12">
        <f>C31</f>
        <v>4.8761581145284671E-2</v>
      </c>
      <c r="Q31" s="12">
        <f t="shared" ref="Q31:Q43" si="6">G31</f>
        <v>7.2450606267288525E-2</v>
      </c>
      <c r="R31" s="12">
        <f t="shared" ref="R31:R43" si="7">J31</f>
        <v>4.8761581145284671E-2</v>
      </c>
    </row>
    <row r="32" spans="1:20" x14ac:dyDescent="0.25">
      <c r="A32" s="24">
        <v>1</v>
      </c>
      <c r="B32" s="24">
        <v>0</v>
      </c>
      <c r="C32" s="12">
        <f t="shared" ref="C32:C43" si="8">A32*$I$16+B32*$H$16</f>
        <v>3.5110928148141769E-2</v>
      </c>
      <c r="D32" s="12">
        <f t="shared" ref="D32:D42" si="9">((A32)^2*$I$17+(B32)^2*$H$17+2*A32*B32*$I$18*$H$18*$N$26)^0.5</f>
        <v>4.5409880340941927E-2</v>
      </c>
      <c r="E32" s="12">
        <f t="shared" ref="E32:E43" si="10">((A32)^2*$I$17+(B32)^2*$H$17+2*B32*C32*$I$18*$H$18*$E$29)^0.5</f>
        <v>4.5409880340941927E-2</v>
      </c>
      <c r="F32" s="12">
        <f>((A32)^2*($I$17)+(B32)^2*($H$17)+2*A32*B32*$I$18*$H$18*$F$29)^0.5</f>
        <v>4.5409880340941927E-2</v>
      </c>
      <c r="G32" s="12">
        <f t="shared" ref="G32:G43" si="11">((A32)^2*($I$17)+(B32)^2*($H$17)+2*B32*C32*$I$18*$H$18*$G$29)^0.5</f>
        <v>4.5409880340941927E-2</v>
      </c>
      <c r="I32" s="12">
        <f t="shared" ref="I32:I43" si="12">D32</f>
        <v>4.5409880340941927E-2</v>
      </c>
      <c r="J32" s="12">
        <f t="shared" ref="J32:J43" si="13">C32</f>
        <v>3.5110928148141769E-2</v>
      </c>
      <c r="Q32" s="12">
        <f t="shared" si="6"/>
        <v>4.5409880340941927E-2</v>
      </c>
      <c r="R32" s="12">
        <f t="shared" si="7"/>
        <v>3.5110928148141769E-2</v>
      </c>
    </row>
    <row r="33" spans="1:18" x14ac:dyDescent="0.25">
      <c r="A33" s="24">
        <f>A32-0.1</f>
        <v>0.9</v>
      </c>
      <c r="B33" s="24">
        <f>1-A33</f>
        <v>9.9999999999999978E-2</v>
      </c>
      <c r="C33" s="12">
        <f t="shared" si="8"/>
        <v>3.2380797548713189E-2</v>
      </c>
      <c r="D33" s="12">
        <f t="shared" si="9"/>
        <v>4.1059628960176259E-2</v>
      </c>
      <c r="E33" s="12">
        <f t="shared" si="10"/>
        <v>4.1342048447060922E-2</v>
      </c>
      <c r="F33" s="12">
        <f t="shared" ref="F33:F43" si="14">((A33)^2*($I$17)+(B33)^2*($H$17)+2*A33*B33*$I$18*$H$18*$F$29)^0.5</f>
        <v>3.5931437192335103E-2</v>
      </c>
      <c r="G33" s="12">
        <f t="shared" si="11"/>
        <v>4.116606395317076E-2</v>
      </c>
      <c r="I33" s="12">
        <f t="shared" si="12"/>
        <v>4.1059628960176259E-2</v>
      </c>
      <c r="J33" s="12">
        <f t="shared" si="13"/>
        <v>3.2380797548713189E-2</v>
      </c>
      <c r="Q33" s="12">
        <f t="shared" si="6"/>
        <v>4.116606395317076E-2</v>
      </c>
      <c r="R33" s="12">
        <f t="shared" si="7"/>
        <v>3.2380797548713189E-2</v>
      </c>
    </row>
    <row r="34" spans="1:18" x14ac:dyDescent="0.25">
      <c r="A34" s="24">
        <f t="shared" ref="A34:A41" si="15">A33-0.1</f>
        <v>0.8</v>
      </c>
      <c r="B34" s="24">
        <f t="shared" ref="B34:B41" si="16">1-A34</f>
        <v>0.19999999999999996</v>
      </c>
      <c r="C34" s="12">
        <f t="shared" si="8"/>
        <v>2.9650666949284612E-2</v>
      </c>
      <c r="D34" s="12">
        <f t="shared" si="9"/>
        <v>3.7438909159007404E-2</v>
      </c>
      <c r="E34" s="12">
        <f t="shared" si="10"/>
        <v>3.799766171219985E-2</v>
      </c>
      <c r="F34" s="12">
        <f t="shared" si="14"/>
        <v>2.6452994043728282E-2</v>
      </c>
      <c r="G34" s="12">
        <f t="shared" si="11"/>
        <v>3.7646121724311164E-2</v>
      </c>
      <c r="I34" s="12">
        <f t="shared" si="12"/>
        <v>3.7438909159007404E-2</v>
      </c>
      <c r="J34" s="12">
        <f t="shared" si="13"/>
        <v>2.9650666949284612E-2</v>
      </c>
      <c r="Q34" s="12">
        <f t="shared" si="6"/>
        <v>3.7646121724311164E-2</v>
      </c>
      <c r="R34" s="12">
        <f t="shared" si="7"/>
        <v>2.9650666949284612E-2</v>
      </c>
    </row>
    <row r="35" spans="1:18" x14ac:dyDescent="0.25">
      <c r="A35" s="24">
        <f t="shared" si="15"/>
        <v>0.70000000000000007</v>
      </c>
      <c r="B35" s="24">
        <f t="shared" si="16"/>
        <v>0.29999999999999993</v>
      </c>
      <c r="C35" s="12">
        <f t="shared" si="8"/>
        <v>2.6920536349856035E-2</v>
      </c>
      <c r="D35" s="12">
        <f t="shared" si="9"/>
        <v>3.4776336762026197E-2</v>
      </c>
      <c r="E35" s="12">
        <f t="shared" si="10"/>
        <v>3.5581304219570176E-2</v>
      </c>
      <c r="F35" s="12">
        <f t="shared" si="14"/>
        <v>1.6974550895121458E-2</v>
      </c>
      <c r="G35" s="12">
        <f t="shared" si="11"/>
        <v>3.5068707005448438E-2</v>
      </c>
      <c r="I35" s="12">
        <f t="shared" si="12"/>
        <v>3.4776336762026197E-2</v>
      </c>
      <c r="J35" s="12">
        <f t="shared" si="13"/>
        <v>2.6920536349856035E-2</v>
      </c>
      <c r="Q35" s="12">
        <f t="shared" si="6"/>
        <v>3.5068707005448438E-2</v>
      </c>
      <c r="R35" s="12">
        <f t="shared" si="7"/>
        <v>2.6920536349856035E-2</v>
      </c>
    </row>
    <row r="36" spans="1:18" x14ac:dyDescent="0.25">
      <c r="A36" s="24">
        <f t="shared" si="15"/>
        <v>0.60000000000000009</v>
      </c>
      <c r="B36" s="24">
        <f>1-A36</f>
        <v>0.39999999999999991</v>
      </c>
      <c r="C36" s="12">
        <f t="shared" si="8"/>
        <v>2.4190405750427454E-2</v>
      </c>
      <c r="D36" s="12">
        <f t="shared" si="9"/>
        <v>3.3302524965168688E-2</v>
      </c>
      <c r="E36" s="12">
        <f t="shared" si="10"/>
        <v>3.428973188742665E-2</v>
      </c>
      <c r="F36" s="12">
        <f t="shared" si="14"/>
        <v>7.4961077465146193E-3</v>
      </c>
      <c r="G36" s="12">
        <f t="shared" si="11"/>
        <v>3.3651092283216458E-2</v>
      </c>
      <c r="I36" s="12">
        <f t="shared" si="12"/>
        <v>3.3302524965168688E-2</v>
      </c>
      <c r="J36" s="12">
        <f t="shared" si="13"/>
        <v>2.4190405750427454E-2</v>
      </c>
      <c r="Q36" s="12">
        <f t="shared" si="6"/>
        <v>3.3651092283216458E-2</v>
      </c>
      <c r="R36" s="12">
        <f t="shared" si="7"/>
        <v>2.4190405750427454E-2</v>
      </c>
    </row>
    <row r="37" spans="1:18" x14ac:dyDescent="0.25">
      <c r="A37" s="24">
        <f t="shared" si="15"/>
        <v>0.50000000000000011</v>
      </c>
      <c r="B37" s="24">
        <f t="shared" si="16"/>
        <v>0.49999999999999989</v>
      </c>
      <c r="C37" s="12">
        <f t="shared" si="8"/>
        <v>2.1460275150998877E-2</v>
      </c>
      <c r="D37" s="12">
        <f t="shared" si="9"/>
        <v>3.3176281142193967E-2</v>
      </c>
      <c r="E37" s="12">
        <f t="shared" si="10"/>
        <v>3.4250427799266743E-2</v>
      </c>
      <c r="F37" s="12">
        <f t="shared" si="14"/>
        <v>1.9823354020922028E-3</v>
      </c>
      <c r="G37" s="12">
        <f t="shared" si="11"/>
        <v>3.3540660150634186E-2</v>
      </c>
      <c r="I37" s="12">
        <f t="shared" si="12"/>
        <v>3.3176281142193967E-2</v>
      </c>
      <c r="J37" s="12">
        <f t="shared" si="13"/>
        <v>2.1460275150998877E-2</v>
      </c>
      <c r="Q37" s="12">
        <f t="shared" si="6"/>
        <v>3.3540660150634186E-2</v>
      </c>
      <c r="R37" s="12">
        <f t="shared" si="7"/>
        <v>2.1460275150998877E-2</v>
      </c>
    </row>
    <row r="38" spans="1:18" x14ac:dyDescent="0.25">
      <c r="A38" s="24">
        <f t="shared" si="15"/>
        <v>0.40000000000000013</v>
      </c>
      <c r="B38" s="24">
        <f t="shared" si="16"/>
        <v>0.59999999999999987</v>
      </c>
      <c r="C38" s="12">
        <f t="shared" si="8"/>
        <v>1.8730144551570297E-2</v>
      </c>
      <c r="D38" s="12">
        <f t="shared" si="9"/>
        <v>3.4412439359866508E-2</v>
      </c>
      <c r="E38" s="12">
        <f t="shared" si="10"/>
        <v>3.5467555378530698E-2</v>
      </c>
      <c r="F38" s="12">
        <f t="shared" si="14"/>
        <v>1.1460778550699015E-2</v>
      </c>
      <c r="G38" s="12">
        <f t="shared" si="11"/>
        <v>3.4749875186745008E-2</v>
      </c>
      <c r="I38" s="12">
        <f t="shared" si="12"/>
        <v>3.4412439359866508E-2</v>
      </c>
      <c r="J38" s="12">
        <f t="shared" si="13"/>
        <v>1.8730144551570297E-2</v>
      </c>
      <c r="Q38" s="12">
        <f t="shared" si="6"/>
        <v>3.4749875186745008E-2</v>
      </c>
      <c r="R38" s="12">
        <f t="shared" si="7"/>
        <v>1.8730144551570297E-2</v>
      </c>
    </row>
    <row r="39" spans="1:18" x14ac:dyDescent="0.25">
      <c r="A39" s="24">
        <f t="shared" si="15"/>
        <v>0.30000000000000016</v>
      </c>
      <c r="B39" s="24">
        <f t="shared" si="16"/>
        <v>0.69999999999999984</v>
      </c>
      <c r="C39" s="12">
        <f t="shared" si="8"/>
        <v>1.600001395214172E-2</v>
      </c>
      <c r="D39" s="12">
        <f t="shared" si="9"/>
        <v>3.6874235258069647E-2</v>
      </c>
      <c r="E39" s="12">
        <f t="shared" si="10"/>
        <v>3.7820004669495713E-2</v>
      </c>
      <c r="F39" s="12">
        <f t="shared" si="14"/>
        <v>2.0939221699305836E-2</v>
      </c>
      <c r="G39" s="12">
        <f t="shared" si="11"/>
        <v>3.7150098765892946E-2</v>
      </c>
      <c r="I39" s="12">
        <f t="shared" si="12"/>
        <v>3.6874235258069647E-2</v>
      </c>
      <c r="J39" s="12">
        <f t="shared" si="13"/>
        <v>1.600001395214172E-2</v>
      </c>
      <c r="Q39" s="12">
        <f t="shared" si="6"/>
        <v>3.7150098765892946E-2</v>
      </c>
      <c r="R39" s="12">
        <f t="shared" si="7"/>
        <v>1.600001395214172E-2</v>
      </c>
    </row>
    <row r="40" spans="1:18" x14ac:dyDescent="0.25">
      <c r="A40" s="24">
        <f t="shared" si="15"/>
        <v>0.20000000000000015</v>
      </c>
      <c r="B40" s="24">
        <f t="shared" si="16"/>
        <v>0.79999999999999982</v>
      </c>
      <c r="C40" s="12">
        <f t="shared" si="8"/>
        <v>1.326988335271314E-2</v>
      </c>
      <c r="D40" s="12">
        <f t="shared" si="9"/>
        <v>4.0337889879601123E-2</v>
      </c>
      <c r="E40" s="12">
        <f t="shared" si="10"/>
        <v>4.1113350756748004E-2</v>
      </c>
      <c r="F40" s="12">
        <f t="shared" si="14"/>
        <v>3.0417664847912661E-2</v>
      </c>
      <c r="G40" s="12">
        <f t="shared" si="11"/>
        <v>4.0530284008430922E-2</v>
      </c>
      <c r="I40" s="12">
        <f t="shared" si="12"/>
        <v>4.0337889879601123E-2</v>
      </c>
      <c r="J40" s="12">
        <f t="shared" si="13"/>
        <v>1.326988335271314E-2</v>
      </c>
      <c r="Q40" s="12">
        <f t="shared" si="6"/>
        <v>4.0530284008430922E-2</v>
      </c>
      <c r="R40" s="12">
        <f t="shared" si="7"/>
        <v>1.326988335271314E-2</v>
      </c>
    </row>
    <row r="41" spans="1:18" x14ac:dyDescent="0.25">
      <c r="A41" s="24">
        <f t="shared" si="15"/>
        <v>0.10000000000000014</v>
      </c>
      <c r="B41" s="24">
        <f t="shared" si="16"/>
        <v>0.89999999999999991</v>
      </c>
      <c r="C41" s="12">
        <f t="shared" si="8"/>
        <v>1.0539752753284561E-2</v>
      </c>
      <c r="D41" s="12">
        <f t="shared" si="9"/>
        <v>4.4570442951698042E-2</v>
      </c>
      <c r="E41" s="12">
        <f t="shared" si="10"/>
        <v>4.5142131720481302E-2</v>
      </c>
      <c r="F41" s="12">
        <f t="shared" si="14"/>
        <v>3.9896107996519492E-2</v>
      </c>
      <c r="G41" s="12">
        <f t="shared" si="11"/>
        <v>4.4668513249936696E-2</v>
      </c>
      <c r="I41" s="12">
        <f t="shared" si="12"/>
        <v>4.4570442951698042E-2</v>
      </c>
      <c r="J41" s="12">
        <f t="shared" si="13"/>
        <v>1.0539752753284561E-2</v>
      </c>
      <c r="Q41" s="12">
        <f t="shared" si="6"/>
        <v>4.4668513249936696E-2</v>
      </c>
      <c r="R41" s="12">
        <f t="shared" si="7"/>
        <v>1.0539752753284561E-2</v>
      </c>
    </row>
    <row r="42" spans="1:18" x14ac:dyDescent="0.25">
      <c r="A42" s="24">
        <v>0</v>
      </c>
      <c r="B42" s="24">
        <f>1-A42</f>
        <v>1</v>
      </c>
      <c r="C42" s="12">
        <f t="shared" si="8"/>
        <v>7.8096221538559779E-3</v>
      </c>
      <c r="D42" s="12">
        <f t="shared" si="9"/>
        <v>4.937455114512633E-2</v>
      </c>
      <c r="E42" s="12">
        <f t="shared" si="10"/>
        <v>4.9727920634854157E-2</v>
      </c>
      <c r="F42" s="12">
        <f t="shared" si="14"/>
        <v>4.937455114512633E-2</v>
      </c>
      <c r="G42" s="12">
        <f t="shared" si="11"/>
        <v>4.937455114512633E-2</v>
      </c>
      <c r="I42" s="12">
        <f t="shared" si="12"/>
        <v>4.937455114512633E-2</v>
      </c>
      <c r="J42" s="12">
        <f t="shared" si="13"/>
        <v>7.8096221538559779E-3</v>
      </c>
      <c r="Q42" s="12">
        <f t="shared" si="6"/>
        <v>4.937455114512633E-2</v>
      </c>
      <c r="R42" s="12">
        <f t="shared" si="7"/>
        <v>7.8096221538559779E-3</v>
      </c>
    </row>
    <row r="43" spans="1:18" x14ac:dyDescent="0.25">
      <c r="A43" s="24">
        <v>-0.5</v>
      </c>
      <c r="B43" s="24">
        <f>1-A43</f>
        <v>1.5</v>
      </c>
      <c r="C43" s="12">
        <f t="shared" si="8"/>
        <v>-5.8410308432869183E-3</v>
      </c>
      <c r="D43" s="12">
        <f>((A43)^2*$I$17+(B43)^2*$H$17+2*A43*B43*$I$18*$H$18*$N$26)^0.5</f>
        <v>7.7933299966375505E-2</v>
      </c>
      <c r="E43" s="12">
        <f t="shared" si="10"/>
        <v>7.7209974040141821E-2</v>
      </c>
      <c r="F43" s="12">
        <f t="shared" si="14"/>
        <v>9.6766766888160452E-2</v>
      </c>
      <c r="G43" s="12">
        <f t="shared" si="11"/>
        <v>7.7463981855477398E-2</v>
      </c>
      <c r="I43" s="12">
        <f t="shared" si="12"/>
        <v>7.7933299966375505E-2</v>
      </c>
      <c r="J43" s="12">
        <f t="shared" si="13"/>
        <v>-5.8410308432869183E-3</v>
      </c>
      <c r="Q43" s="12">
        <f t="shared" si="6"/>
        <v>7.7463981855477398E-2</v>
      </c>
      <c r="R43" s="12">
        <f t="shared" si="7"/>
        <v>-5.8410308432869183E-3</v>
      </c>
    </row>
    <row r="45" spans="1:18" x14ac:dyDescent="0.25">
      <c r="A45" t="s">
        <v>41</v>
      </c>
      <c r="B45" s="32">
        <f>E29</f>
        <v>1</v>
      </c>
      <c r="L45" t="s">
        <v>41</v>
      </c>
      <c r="M45" s="32">
        <f>F29</f>
        <v>-1</v>
      </c>
    </row>
    <row r="46" spans="1:18" ht="21" x14ac:dyDescent="0.35">
      <c r="A46" s="30" t="s">
        <v>39</v>
      </c>
      <c r="B46" s="29" t="s">
        <v>38</v>
      </c>
      <c r="L46" s="30" t="s">
        <v>39</v>
      </c>
      <c r="M46" s="29" t="s">
        <v>38</v>
      </c>
    </row>
    <row r="47" spans="1:18" x14ac:dyDescent="0.25">
      <c r="A47" s="12">
        <f>E31</f>
        <v>7.1692136075750965E-2</v>
      </c>
      <c r="B47" s="12">
        <f>C31</f>
        <v>4.8761581145284671E-2</v>
      </c>
      <c r="L47" s="12">
        <f>F31</f>
        <v>8.9441578223389648E-2</v>
      </c>
      <c r="M47" s="12">
        <f>C31</f>
        <v>4.8761581145284671E-2</v>
      </c>
    </row>
    <row r="48" spans="1:18" x14ac:dyDescent="0.25">
      <c r="A48" s="12">
        <f t="shared" ref="A48:A59" si="17">E32</f>
        <v>4.5409880340941927E-2</v>
      </c>
      <c r="B48" s="12">
        <f t="shared" ref="B48:B59" si="18">C32</f>
        <v>3.5110928148141769E-2</v>
      </c>
      <c r="L48" s="12">
        <f t="shared" ref="L48:L59" si="19">F32</f>
        <v>4.5409880340941927E-2</v>
      </c>
      <c r="M48" s="12">
        <f t="shared" ref="M48:M59" si="20">C32</f>
        <v>3.5110928148141769E-2</v>
      </c>
    </row>
    <row r="49" spans="1:13" x14ac:dyDescent="0.25">
      <c r="A49" s="12">
        <f t="shared" si="17"/>
        <v>4.1342048447060922E-2</v>
      </c>
      <c r="B49" s="12">
        <f t="shared" si="18"/>
        <v>3.2380797548713189E-2</v>
      </c>
      <c r="L49" s="12">
        <f t="shared" si="19"/>
        <v>3.5931437192335103E-2</v>
      </c>
      <c r="M49" s="12">
        <f t="shared" si="20"/>
        <v>3.2380797548713189E-2</v>
      </c>
    </row>
    <row r="50" spans="1:13" x14ac:dyDescent="0.25">
      <c r="A50" s="12">
        <f t="shared" si="17"/>
        <v>3.799766171219985E-2</v>
      </c>
      <c r="B50" s="12">
        <f t="shared" si="18"/>
        <v>2.9650666949284612E-2</v>
      </c>
      <c r="L50" s="12">
        <f t="shared" si="19"/>
        <v>2.6452994043728282E-2</v>
      </c>
      <c r="M50" s="12">
        <f t="shared" si="20"/>
        <v>2.9650666949284612E-2</v>
      </c>
    </row>
    <row r="51" spans="1:13" x14ac:dyDescent="0.25">
      <c r="A51" s="12">
        <f t="shared" si="17"/>
        <v>3.5581304219570176E-2</v>
      </c>
      <c r="B51" s="12">
        <f t="shared" si="18"/>
        <v>2.6920536349856035E-2</v>
      </c>
      <c r="L51" s="12">
        <f t="shared" si="19"/>
        <v>1.6974550895121458E-2</v>
      </c>
      <c r="M51" s="12">
        <f t="shared" si="20"/>
        <v>2.6920536349856035E-2</v>
      </c>
    </row>
    <row r="52" spans="1:13" x14ac:dyDescent="0.25">
      <c r="A52" s="12">
        <f t="shared" si="17"/>
        <v>3.428973188742665E-2</v>
      </c>
      <c r="B52" s="12">
        <f t="shared" si="18"/>
        <v>2.4190405750427454E-2</v>
      </c>
      <c r="L52" s="12">
        <f t="shared" si="19"/>
        <v>7.4961077465146193E-3</v>
      </c>
      <c r="M52" s="12">
        <f t="shared" si="20"/>
        <v>2.4190405750427454E-2</v>
      </c>
    </row>
    <row r="53" spans="1:13" x14ac:dyDescent="0.25">
      <c r="A53" s="12">
        <f t="shared" si="17"/>
        <v>3.4250427799266743E-2</v>
      </c>
      <c r="B53" s="12">
        <f t="shared" si="18"/>
        <v>2.1460275150998877E-2</v>
      </c>
      <c r="L53" s="12">
        <f t="shared" si="19"/>
        <v>1.9823354020922028E-3</v>
      </c>
      <c r="M53" s="12">
        <f t="shared" si="20"/>
        <v>2.1460275150998877E-2</v>
      </c>
    </row>
    <row r="54" spans="1:13" x14ac:dyDescent="0.25">
      <c r="A54" s="12">
        <f t="shared" si="17"/>
        <v>3.5467555378530698E-2</v>
      </c>
      <c r="B54" s="12">
        <f t="shared" si="18"/>
        <v>1.8730144551570297E-2</v>
      </c>
      <c r="L54" s="12">
        <f t="shared" si="19"/>
        <v>1.1460778550699015E-2</v>
      </c>
      <c r="M54" s="12">
        <f t="shared" si="20"/>
        <v>1.8730144551570297E-2</v>
      </c>
    </row>
    <row r="55" spans="1:13" x14ac:dyDescent="0.25">
      <c r="A55" s="12">
        <f t="shared" si="17"/>
        <v>3.7820004669495713E-2</v>
      </c>
      <c r="B55" s="12">
        <f t="shared" si="18"/>
        <v>1.600001395214172E-2</v>
      </c>
      <c r="L55" s="12">
        <f t="shared" si="19"/>
        <v>2.0939221699305836E-2</v>
      </c>
      <c r="M55" s="12">
        <f t="shared" si="20"/>
        <v>1.600001395214172E-2</v>
      </c>
    </row>
    <row r="56" spans="1:13" x14ac:dyDescent="0.25">
      <c r="A56" s="12">
        <f t="shared" si="17"/>
        <v>4.1113350756748004E-2</v>
      </c>
      <c r="B56" s="12">
        <f t="shared" si="18"/>
        <v>1.326988335271314E-2</v>
      </c>
      <c r="L56" s="12">
        <f t="shared" si="19"/>
        <v>3.0417664847912661E-2</v>
      </c>
      <c r="M56" s="12">
        <f t="shared" si="20"/>
        <v>1.326988335271314E-2</v>
      </c>
    </row>
    <row r="57" spans="1:13" x14ac:dyDescent="0.25">
      <c r="A57" s="12">
        <f t="shared" si="17"/>
        <v>4.5142131720481302E-2</v>
      </c>
      <c r="B57" s="12">
        <f t="shared" si="18"/>
        <v>1.0539752753284561E-2</v>
      </c>
      <c r="L57" s="12">
        <f t="shared" si="19"/>
        <v>3.9896107996519492E-2</v>
      </c>
      <c r="M57" s="12">
        <f t="shared" si="20"/>
        <v>1.0539752753284561E-2</v>
      </c>
    </row>
    <row r="58" spans="1:13" x14ac:dyDescent="0.25">
      <c r="A58" s="12">
        <f t="shared" si="17"/>
        <v>4.9727920634854157E-2</v>
      </c>
      <c r="B58" s="12">
        <f t="shared" si="18"/>
        <v>7.8096221538559779E-3</v>
      </c>
      <c r="L58" s="12">
        <f t="shared" si="19"/>
        <v>4.937455114512633E-2</v>
      </c>
      <c r="M58" s="12">
        <f t="shared" si="20"/>
        <v>7.8096221538559779E-3</v>
      </c>
    </row>
    <row r="59" spans="1:13" x14ac:dyDescent="0.25">
      <c r="A59" s="12">
        <f t="shared" si="17"/>
        <v>7.7209974040141821E-2</v>
      </c>
      <c r="B59" s="12">
        <f t="shared" si="18"/>
        <v>-5.8410308432869183E-3</v>
      </c>
      <c r="L59" s="12">
        <f t="shared" si="19"/>
        <v>9.6766766888160452E-2</v>
      </c>
      <c r="M59" s="12">
        <f t="shared" si="20"/>
        <v>-5.8410308432869183E-3</v>
      </c>
    </row>
    <row r="60" spans="1:13" x14ac:dyDescent="0.25">
      <c r="A60" s="12"/>
    </row>
  </sheetData>
  <sheetProtection sheet="1" objects="1" scenarios="1"/>
  <pageMargins left="0.7" right="0.7" top="0.75" bottom="0.75" header="0.3" footer="0.3"/>
  <pageSetup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4104" r:id="rId4">
          <objectPr defaultSize="0" autoPict="0" r:id="rId5">
            <anchor moveWithCells="1" sizeWithCells="1">
              <from>
                <xdr:col>21</xdr:col>
                <xdr:colOff>104775</xdr:colOff>
                <xdr:row>2</xdr:row>
                <xdr:rowOff>28575</xdr:rowOff>
              </from>
              <to>
                <xdr:col>24</xdr:col>
                <xdr:colOff>142875</xdr:colOff>
                <xdr:row>6</xdr:row>
                <xdr:rowOff>9525</xdr:rowOff>
              </to>
            </anchor>
          </objectPr>
        </oleObject>
      </mc:Choice>
      <mc:Fallback>
        <oleObject progId="Equation.3" shapeId="4104" r:id="rId4"/>
      </mc:Fallback>
    </mc:AlternateContent>
    <mc:AlternateContent xmlns:mc="http://schemas.openxmlformats.org/markup-compatibility/2006">
      <mc:Choice Requires="x14">
        <oleObject progId="Equation.3" shapeId="4106" r:id="rId6">
          <objectPr defaultSize="0" autoPict="0" r:id="rId7">
            <anchor moveWithCells="1" sizeWithCells="1">
              <from>
                <xdr:col>17</xdr:col>
                <xdr:colOff>38100</xdr:colOff>
                <xdr:row>5</xdr:row>
                <xdr:rowOff>142875</xdr:rowOff>
              </from>
              <to>
                <xdr:col>19</xdr:col>
                <xdr:colOff>219075</xdr:colOff>
                <xdr:row>8</xdr:row>
                <xdr:rowOff>66675</xdr:rowOff>
              </to>
            </anchor>
          </objectPr>
        </oleObject>
      </mc:Choice>
      <mc:Fallback>
        <oleObject progId="Equation.3" shapeId="4106" r:id="rId6"/>
      </mc:Fallback>
    </mc:AlternateContent>
    <mc:AlternateContent xmlns:mc="http://schemas.openxmlformats.org/markup-compatibility/2006">
      <mc:Choice Requires="x14">
        <oleObject progId="Equation.3" shapeId="4108" r:id="rId8">
          <objectPr defaultSize="0" autoPict="0" r:id="rId9">
            <anchor moveWithCells="1" sizeWithCells="1">
              <from>
                <xdr:col>16</xdr:col>
                <xdr:colOff>533400</xdr:colOff>
                <xdr:row>8</xdr:row>
                <xdr:rowOff>104775</xdr:rowOff>
              </from>
              <to>
                <xdr:col>19</xdr:col>
                <xdr:colOff>123825</xdr:colOff>
                <xdr:row>12</xdr:row>
                <xdr:rowOff>57150</xdr:rowOff>
              </to>
            </anchor>
          </objectPr>
        </oleObject>
      </mc:Choice>
      <mc:Fallback>
        <oleObject progId="Equation.3" shapeId="4108" r:id="rId8"/>
      </mc:Fallback>
    </mc:AlternateContent>
    <mc:AlternateContent xmlns:mc="http://schemas.openxmlformats.org/markup-compatibility/2006">
      <mc:Choice Requires="x14">
        <oleObject progId="Equation.3" shapeId="4110" r:id="rId10">
          <objectPr defaultSize="0" autoPict="0" r:id="rId11">
            <anchor moveWithCells="1" sizeWithCells="1">
              <from>
                <xdr:col>19</xdr:col>
                <xdr:colOff>438150</xdr:colOff>
                <xdr:row>5</xdr:row>
                <xdr:rowOff>171450</xdr:rowOff>
              </from>
              <to>
                <xdr:col>22</xdr:col>
                <xdr:colOff>323850</xdr:colOff>
                <xdr:row>9</xdr:row>
                <xdr:rowOff>57150</xdr:rowOff>
              </to>
            </anchor>
          </objectPr>
        </oleObject>
      </mc:Choice>
      <mc:Fallback>
        <oleObject progId="Equation.3" shapeId="4110" r:id="rId10"/>
      </mc:Fallback>
    </mc:AlternateContent>
    <mc:AlternateContent xmlns:mc="http://schemas.openxmlformats.org/markup-compatibility/2006">
      <mc:Choice Requires="x14">
        <oleObject progId="Equation.3" shapeId="4113" r:id="rId12">
          <objectPr defaultSize="0" autoPict="0" r:id="rId13">
            <anchor moveWithCells="1" sizeWithCells="1">
              <from>
                <xdr:col>17</xdr:col>
                <xdr:colOff>38100</xdr:colOff>
                <xdr:row>0</xdr:row>
                <xdr:rowOff>0</xdr:rowOff>
              </from>
              <to>
                <xdr:col>21</xdr:col>
                <xdr:colOff>428625</xdr:colOff>
                <xdr:row>2</xdr:row>
                <xdr:rowOff>180975</xdr:rowOff>
              </to>
            </anchor>
          </objectPr>
        </oleObject>
      </mc:Choice>
      <mc:Fallback>
        <oleObject progId="Equation.3" shapeId="4113" r:id="rId12"/>
      </mc:Fallback>
    </mc:AlternateContent>
    <mc:AlternateContent xmlns:mc="http://schemas.openxmlformats.org/markup-compatibility/2006">
      <mc:Choice Requires="x14">
        <oleObject progId="Equation.3" shapeId="4114" r:id="rId14">
          <objectPr defaultSize="0" autoPict="0" r:id="rId15">
            <anchor moveWithCells="1" sizeWithCells="1">
              <from>
                <xdr:col>17</xdr:col>
                <xdr:colOff>161925</xdr:colOff>
                <xdr:row>12</xdr:row>
                <xdr:rowOff>209550</xdr:rowOff>
              </from>
              <to>
                <xdr:col>23</xdr:col>
                <xdr:colOff>0</xdr:colOff>
                <xdr:row>14</xdr:row>
                <xdr:rowOff>47625</xdr:rowOff>
              </to>
            </anchor>
          </objectPr>
        </oleObject>
      </mc:Choice>
      <mc:Fallback>
        <oleObject progId="Equation.3" shapeId="4114" r:id="rId14"/>
      </mc:Fallback>
    </mc:AlternateContent>
    <mc:AlternateContent xmlns:mc="http://schemas.openxmlformats.org/markup-compatibility/2006">
      <mc:Choice Requires="x14">
        <oleObject shapeId="4115" r:id="rId16">
          <objectPr defaultSize="0" autoPict="0" r:id="rId17">
            <anchor moveWithCells="1" sizeWithCells="1">
              <from>
                <xdr:col>17</xdr:col>
                <xdr:colOff>190500</xdr:colOff>
                <xdr:row>19</xdr:row>
                <xdr:rowOff>200025</xdr:rowOff>
              </from>
              <to>
                <xdr:col>21</xdr:col>
                <xdr:colOff>228600</xdr:colOff>
                <xdr:row>24</xdr:row>
                <xdr:rowOff>104775</xdr:rowOff>
              </to>
            </anchor>
          </objectPr>
        </oleObject>
      </mc:Choice>
      <mc:Fallback>
        <oleObject shapeId="4115" r:id="rId16"/>
      </mc:Fallback>
    </mc:AlternateContent>
    <mc:AlternateContent xmlns:mc="http://schemas.openxmlformats.org/markup-compatibility/2006">
      <mc:Choice Requires="x14">
        <oleObject progId="Equation.3" shapeId="4103" r:id="rId18">
          <objectPr defaultSize="0" autoPict="0" r:id="rId19">
            <anchor moveWithCells="1" sizeWithCells="1">
              <from>
                <xdr:col>17</xdr:col>
                <xdr:colOff>257175</xdr:colOff>
                <xdr:row>3</xdr:row>
                <xdr:rowOff>47625</xdr:rowOff>
              </from>
              <to>
                <xdr:col>20</xdr:col>
                <xdr:colOff>523875</xdr:colOff>
                <xdr:row>4</xdr:row>
                <xdr:rowOff>133350</xdr:rowOff>
              </to>
            </anchor>
          </objectPr>
        </oleObject>
      </mc:Choice>
      <mc:Fallback>
        <oleObject progId="Equation.3" shapeId="4103" r:id="rId18"/>
      </mc:Fallback>
    </mc:AlternateContent>
    <mc:AlternateContent xmlns:mc="http://schemas.openxmlformats.org/markup-compatibility/2006">
      <mc:Choice Requires="x14">
        <oleObject progId="Equation.3" shapeId="4117" r:id="rId20">
          <objectPr defaultSize="0" autoPict="0" r:id="rId21">
            <anchor moveWithCells="1" sizeWithCells="1">
              <from>
                <xdr:col>16</xdr:col>
                <xdr:colOff>600075</xdr:colOff>
                <xdr:row>14</xdr:row>
                <xdr:rowOff>57150</xdr:rowOff>
              </from>
              <to>
                <xdr:col>23</xdr:col>
                <xdr:colOff>361950</xdr:colOff>
                <xdr:row>16</xdr:row>
                <xdr:rowOff>66675</xdr:rowOff>
              </to>
            </anchor>
          </objectPr>
        </oleObject>
      </mc:Choice>
      <mc:Fallback>
        <oleObject progId="Equation.3" shapeId="4117" r:id="rId2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D0AE-F7B0-4BB0-B81C-9F72C2CD0337}">
  <dimension ref="A1"/>
  <sheetViews>
    <sheetView workbookViewId="0">
      <selection activeCell="G6" sqref="G6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DC34-52C2-4313-8C2C-9FE87C21AE7F}">
  <dimension ref="A1:T38"/>
  <sheetViews>
    <sheetView workbookViewId="0">
      <selection activeCell="H30" sqref="H30"/>
    </sheetView>
  </sheetViews>
  <sheetFormatPr defaultRowHeight="15" x14ac:dyDescent="0.25"/>
  <cols>
    <col min="1" max="1" width="10.85546875" customWidth="1"/>
    <col min="12" max="12" width="16.140625" customWidth="1"/>
  </cols>
  <sheetData>
    <row r="1" spans="1:17" x14ac:dyDescent="0.25">
      <c r="A1" t="s">
        <v>0</v>
      </c>
      <c r="B1" t="s">
        <v>8</v>
      </c>
      <c r="C1" t="s">
        <v>9</v>
      </c>
      <c r="D1" t="s">
        <v>10</v>
      </c>
      <c r="E1" t="s">
        <v>11</v>
      </c>
      <c r="G1" t="s">
        <v>13</v>
      </c>
      <c r="H1" t="s">
        <v>14</v>
      </c>
      <c r="I1" t="s">
        <v>15</v>
      </c>
      <c r="J1" t="s">
        <v>16</v>
      </c>
    </row>
    <row r="2" spans="1:17" x14ac:dyDescent="0.25">
      <c r="A2" s="1">
        <v>43367</v>
      </c>
      <c r="B2" s="3">
        <v>117.370003</v>
      </c>
      <c r="C2" s="3">
        <v>243.08999600000001</v>
      </c>
      <c r="D2" s="3">
        <v>109.550003</v>
      </c>
      <c r="E2" s="3">
        <v>2930.75</v>
      </c>
      <c r="G2" s="6">
        <f t="shared" ref="G2:J14" si="0">B2/B3-1</f>
        <v>-1.4691067460768981E-2</v>
      </c>
      <c r="H2" s="6">
        <f t="shared" si="0"/>
        <v>-1.5072331064967637E-2</v>
      </c>
      <c r="I2" s="6">
        <f t="shared" si="0"/>
        <v>4.2347752845062203E-5</v>
      </c>
      <c r="J2" s="6">
        <f t="shared" si="0"/>
        <v>1.0074023201122051E-2</v>
      </c>
      <c r="L2" t="s">
        <v>42</v>
      </c>
      <c r="N2" t="s">
        <v>13</v>
      </c>
    </row>
    <row r="3" spans="1:17" ht="15.75" thickBot="1" x14ac:dyDescent="0.3">
      <c r="A3" s="1">
        <v>43344</v>
      </c>
      <c r="B3" s="3">
        <v>119.120003</v>
      </c>
      <c r="C3" s="3">
        <v>246.80999800000001</v>
      </c>
      <c r="D3" s="3">
        <v>109.54536400000001</v>
      </c>
      <c r="E3" s="3">
        <v>2901.5200199999999</v>
      </c>
      <c r="G3" s="6">
        <f t="shared" si="0"/>
        <v>-2.3259838065800009E-2</v>
      </c>
      <c r="H3" s="6">
        <f t="shared" si="0"/>
        <v>1.1723718119168502E-2</v>
      </c>
      <c r="I3" s="6">
        <f t="shared" si="0"/>
        <v>0.13068061648079832</v>
      </c>
      <c r="J3" s="6">
        <f t="shared" si="0"/>
        <v>3.0263211466054596E-2</v>
      </c>
    </row>
    <row r="4" spans="1:17" x14ac:dyDescent="0.25">
      <c r="A4" s="1">
        <v>43313</v>
      </c>
      <c r="B4" s="3">
        <v>121.95669599999999</v>
      </c>
      <c r="C4" s="3">
        <v>243.949997</v>
      </c>
      <c r="D4" s="3">
        <v>96.884444999999999</v>
      </c>
      <c r="E4" s="3">
        <v>2816.290039</v>
      </c>
      <c r="G4" s="6">
        <f t="shared" si="0"/>
        <v>2.4939497432900692E-2</v>
      </c>
      <c r="H4" s="6">
        <f t="shared" si="0"/>
        <v>-7.8089967830357043E-3</v>
      </c>
      <c r="I4" s="6">
        <f t="shared" si="0"/>
        <v>2.1853326329613676E-2</v>
      </c>
      <c r="J4" s="6">
        <f t="shared" si="0"/>
        <v>3.6021556221367268E-2</v>
      </c>
      <c r="L4" s="37" t="s">
        <v>43</v>
      </c>
      <c r="M4" s="37"/>
    </row>
    <row r="5" spans="1:17" x14ac:dyDescent="0.25">
      <c r="A5" s="1">
        <v>43282</v>
      </c>
      <c r="B5" s="3">
        <v>118.989166</v>
      </c>
      <c r="C5" s="3">
        <v>245.86999499999999</v>
      </c>
      <c r="D5" s="3">
        <v>94.812477000000001</v>
      </c>
      <c r="E5" s="3">
        <v>2718.3701169999999</v>
      </c>
      <c r="G5" s="6">
        <f t="shared" si="0"/>
        <v>0.12858887898422444</v>
      </c>
      <c r="H5" s="6">
        <f t="shared" si="0"/>
        <v>8.284152719846305E-2</v>
      </c>
      <c r="I5" s="6">
        <f t="shared" si="0"/>
        <v>5.8632541529780813E-2</v>
      </c>
      <c r="J5" s="6">
        <f t="shared" si="0"/>
        <v>4.8424360241865472E-3</v>
      </c>
      <c r="L5" s="34" t="s">
        <v>44</v>
      </c>
      <c r="M5" s="34">
        <v>0.49716388078093493</v>
      </c>
    </row>
    <row r="6" spans="1:17" x14ac:dyDescent="0.25">
      <c r="A6" s="1">
        <v>43252</v>
      </c>
      <c r="B6" s="3">
        <v>105.431808</v>
      </c>
      <c r="C6" s="3">
        <v>227.05999800000001</v>
      </c>
      <c r="D6" s="3">
        <v>89.561272000000002</v>
      </c>
      <c r="E6" s="3">
        <v>2705.2700199999999</v>
      </c>
      <c r="G6" s="6">
        <f t="shared" si="0"/>
        <v>-7.7974055056361902E-2</v>
      </c>
      <c r="H6" s="6">
        <f t="shared" si="0"/>
        <v>-8.8551691725908932E-2</v>
      </c>
      <c r="I6" s="6">
        <f t="shared" si="0"/>
        <v>6.4466610084501275E-2</v>
      </c>
      <c r="J6" s="6">
        <f t="shared" si="0"/>
        <v>2.1608341965291933E-2</v>
      </c>
      <c r="L6" s="34" t="s">
        <v>45</v>
      </c>
      <c r="M6" s="34">
        <v>0.24717192435315966</v>
      </c>
    </row>
    <row r="7" spans="1:17" x14ac:dyDescent="0.25">
      <c r="A7" s="1">
        <v>43221</v>
      </c>
      <c r="B7" s="3">
        <v>114.347984</v>
      </c>
      <c r="C7" s="3">
        <v>249.11999499999999</v>
      </c>
      <c r="D7" s="3">
        <v>84.137230000000002</v>
      </c>
      <c r="E7" s="3">
        <v>2648.0500489999999</v>
      </c>
      <c r="G7" s="6">
        <f t="shared" si="0"/>
        <v>2.3083753161460496E-2</v>
      </c>
      <c r="H7" s="6">
        <f t="shared" si="0"/>
        <v>7.766982294906688E-3</v>
      </c>
      <c r="I7" s="6">
        <f t="shared" si="0"/>
        <v>4.033845473098352E-2</v>
      </c>
      <c r="J7" s="6">
        <f t="shared" si="0"/>
        <v>2.718775131643536E-3</v>
      </c>
      <c r="L7" s="34" t="s">
        <v>46</v>
      </c>
      <c r="M7" s="34">
        <v>0.1787330083852651</v>
      </c>
    </row>
    <row r="8" spans="1:17" x14ac:dyDescent="0.25">
      <c r="A8" s="1">
        <v>43191</v>
      </c>
      <c r="B8" s="3">
        <v>111.76796</v>
      </c>
      <c r="C8" s="3">
        <v>247.199997</v>
      </c>
      <c r="D8" s="3">
        <v>80.874863000000005</v>
      </c>
      <c r="E8" s="3">
        <v>2640.8701169999999</v>
      </c>
      <c r="G8" s="6">
        <f t="shared" si="0"/>
        <v>8.4463923213623726E-2</v>
      </c>
      <c r="H8" s="6">
        <f t="shared" si="0"/>
        <v>2.9528116157060857E-2</v>
      </c>
      <c r="I8" s="6">
        <f t="shared" si="0"/>
        <v>-9.4489968496933585E-3</v>
      </c>
      <c r="J8" s="6">
        <f t="shared" si="0"/>
        <v>-2.6884498624825115E-2</v>
      </c>
      <c r="L8" s="34" t="s">
        <v>18</v>
      </c>
      <c r="M8" s="34">
        <v>2.3251109399665962E-2</v>
      </c>
    </row>
    <row r="9" spans="1:17" ht="15.75" thickBot="1" x14ac:dyDescent="0.3">
      <c r="A9" s="1">
        <v>43160</v>
      </c>
      <c r="B9" s="3">
        <v>103.062866</v>
      </c>
      <c r="C9" s="3">
        <v>240.11000100000001</v>
      </c>
      <c r="D9" s="3">
        <v>81.646338999999998</v>
      </c>
      <c r="E9" s="3">
        <v>2713.830078</v>
      </c>
      <c r="G9" s="6">
        <f t="shared" si="0"/>
        <v>1.088777067456892E-2</v>
      </c>
      <c r="H9" s="6">
        <f t="shared" si="0"/>
        <v>-2.5567155950372733E-2</v>
      </c>
      <c r="I9" s="6">
        <f t="shared" si="0"/>
        <v>2.9382490826990182E-2</v>
      </c>
      <c r="J9" s="6">
        <f t="shared" si="0"/>
        <v>-3.8947372061896912E-2</v>
      </c>
      <c r="L9" s="35" t="s">
        <v>47</v>
      </c>
      <c r="M9" s="35">
        <v>13</v>
      </c>
    </row>
    <row r="10" spans="1:17" x14ac:dyDescent="0.25">
      <c r="A10" s="1">
        <v>43132</v>
      </c>
      <c r="B10" s="3">
        <v>101.952827</v>
      </c>
      <c r="C10" s="3">
        <v>246.41000399999999</v>
      </c>
      <c r="D10" s="3">
        <v>79.315842000000004</v>
      </c>
      <c r="E10" s="3">
        <v>2823.8100589999999</v>
      </c>
      <c r="G10" s="6">
        <f t="shared" si="0"/>
        <v>-0.17994032978547314</v>
      </c>
      <c r="H10" s="6">
        <f t="shared" si="0"/>
        <v>-6.1223736385777605E-2</v>
      </c>
      <c r="I10" s="6">
        <f t="shared" si="0"/>
        <v>5.0483949235231584E-2</v>
      </c>
      <c r="J10" s="6">
        <f t="shared" si="0"/>
        <v>5.6178704444133087E-2</v>
      </c>
    </row>
    <row r="11" spans="1:17" ht="15.75" thickBot="1" x14ac:dyDescent="0.3">
      <c r="A11" s="1">
        <v>43101</v>
      </c>
      <c r="B11" s="3">
        <v>124.323669</v>
      </c>
      <c r="C11" s="3">
        <v>262.48001099999999</v>
      </c>
      <c r="D11" s="3">
        <v>75.504097000000002</v>
      </c>
      <c r="E11" s="3">
        <v>2673.610107</v>
      </c>
      <c r="G11" s="6">
        <f t="shared" si="0"/>
        <v>6.8569036444245501E-2</v>
      </c>
      <c r="H11" s="6">
        <f t="shared" si="0"/>
        <v>5.1855487549043788E-2</v>
      </c>
      <c r="I11" s="6">
        <f t="shared" si="0"/>
        <v>1.6696824342715688E-2</v>
      </c>
      <c r="J11" s="6">
        <f t="shared" si="0"/>
        <v>3.4342557364422932E-2</v>
      </c>
      <c r="L11" t="s">
        <v>48</v>
      </c>
    </row>
    <row r="12" spans="1:17" x14ac:dyDescent="0.25">
      <c r="A12" s="1">
        <v>43070</v>
      </c>
      <c r="B12" s="3">
        <v>116.34594</v>
      </c>
      <c r="C12" s="3">
        <v>249.53999300000001</v>
      </c>
      <c r="D12" s="3">
        <v>74.264122</v>
      </c>
      <c r="E12" s="3">
        <v>2584.8400879999999</v>
      </c>
      <c r="G12" s="6">
        <f t="shared" si="0"/>
        <v>-1.1649159617196925E-2</v>
      </c>
      <c r="H12" s="6">
        <f t="shared" si="0"/>
        <v>7.8112786024412406E-2</v>
      </c>
      <c r="I12" s="6">
        <f t="shared" si="0"/>
        <v>8.2378291232621859E-2</v>
      </c>
      <c r="J12" s="6">
        <f t="shared" si="0"/>
        <v>3.7200430103365711E-3</v>
      </c>
      <c r="L12" s="36"/>
      <c r="M12" s="36" t="s">
        <v>52</v>
      </c>
      <c r="N12" s="36" t="s">
        <v>53</v>
      </c>
      <c r="O12" s="36" t="s">
        <v>54</v>
      </c>
      <c r="P12" s="36" t="s">
        <v>55</v>
      </c>
      <c r="Q12" s="36" t="s">
        <v>56</v>
      </c>
    </row>
    <row r="13" spans="1:17" x14ac:dyDescent="0.25">
      <c r="A13" s="1">
        <v>43040</v>
      </c>
      <c r="B13" s="3">
        <v>117.717247</v>
      </c>
      <c r="C13" s="3">
        <v>231.46000699999999</v>
      </c>
      <c r="D13" s="3">
        <v>68.611984000000007</v>
      </c>
      <c r="E13" s="3">
        <v>2575.26001</v>
      </c>
      <c r="G13" s="6">
        <f t="shared" si="0"/>
        <v>3.3353148217522444E-2</v>
      </c>
      <c r="H13" s="6">
        <f t="shared" si="0"/>
        <v>2.5021075461857833E-2</v>
      </c>
      <c r="I13" s="6">
        <f t="shared" si="0"/>
        <v>-5.330273064109381E-2</v>
      </c>
      <c r="J13" s="6">
        <f t="shared" si="0"/>
        <v>2.218813533034969E-2</v>
      </c>
      <c r="L13" s="34" t="s">
        <v>49</v>
      </c>
      <c r="M13" s="34">
        <v>1</v>
      </c>
      <c r="N13" s="34">
        <v>1.9524655329723568E-3</v>
      </c>
      <c r="O13" s="34">
        <v>1.9524655329723568E-3</v>
      </c>
      <c r="P13" s="34">
        <v>3.6115698335886943</v>
      </c>
      <c r="Q13" s="34">
        <v>8.3891766421262726E-2</v>
      </c>
    </row>
    <row r="14" spans="1:17" ht="15.75" thickBot="1" x14ac:dyDescent="0.3">
      <c r="A14" s="1">
        <v>43009</v>
      </c>
      <c r="B14" s="3">
        <v>113.917732</v>
      </c>
      <c r="C14" s="3">
        <v>225.80999800000001</v>
      </c>
      <c r="D14" s="3">
        <v>72.475104999999999</v>
      </c>
      <c r="E14" s="3">
        <v>2519.360107</v>
      </c>
      <c r="G14" s="6">
        <f t="shared" si="0"/>
        <v>-2.1317322114180803E-2</v>
      </c>
      <c r="H14" s="6">
        <f t="shared" si="0"/>
        <v>1.2899307105277202E-2</v>
      </c>
      <c r="I14" s="6">
        <f t="shared" si="0"/>
        <v>2.4238340870548214E-2</v>
      </c>
      <c r="J14" s="6">
        <f t="shared" si="0"/>
        <v>1.9302978533243698E-2</v>
      </c>
      <c r="L14" s="34" t="s">
        <v>50</v>
      </c>
      <c r="M14" s="34">
        <v>11</v>
      </c>
      <c r="N14" s="34">
        <v>5.9467549714675846E-3</v>
      </c>
      <c r="O14" s="34">
        <v>5.4061408831523492E-4</v>
      </c>
      <c r="P14" s="34"/>
      <c r="Q14" s="34"/>
    </row>
    <row r="15" spans="1:17" ht="15.75" thickBot="1" x14ac:dyDescent="0.3">
      <c r="A15" s="1">
        <v>42979</v>
      </c>
      <c r="B15" s="3">
        <v>116.39904799999999</v>
      </c>
      <c r="C15" s="4">
        <v>222.93430000000001</v>
      </c>
      <c r="D15" s="3">
        <v>70.760000000000005</v>
      </c>
      <c r="E15" s="3">
        <v>2471.6499020000001</v>
      </c>
      <c r="L15" s="35" t="s">
        <v>51</v>
      </c>
      <c r="M15" s="35">
        <v>12</v>
      </c>
      <c r="N15" s="35">
        <v>7.8992205044399414E-3</v>
      </c>
      <c r="O15" s="35"/>
      <c r="P15" s="35"/>
      <c r="Q15" s="35"/>
    </row>
    <row r="16" spans="1:17" ht="15.75" thickBot="1" x14ac:dyDescent="0.3"/>
    <row r="17" spans="1:20" x14ac:dyDescent="0.25">
      <c r="L17" s="36"/>
      <c r="M17" s="36" t="s">
        <v>57</v>
      </c>
      <c r="N17" s="36" t="s">
        <v>18</v>
      </c>
      <c r="O17" s="36" t="s">
        <v>58</v>
      </c>
      <c r="P17" s="36" t="s">
        <v>59</v>
      </c>
      <c r="Q17" s="36" t="s">
        <v>60</v>
      </c>
      <c r="R17" s="36" t="s">
        <v>61</v>
      </c>
      <c r="S17" s="36" t="s">
        <v>62</v>
      </c>
      <c r="T17" s="36" t="s">
        <v>63</v>
      </c>
    </row>
    <row r="18" spans="1:20" x14ac:dyDescent="0.25">
      <c r="L18" s="34" t="s">
        <v>65</v>
      </c>
      <c r="M18" s="34">
        <v>1.4071667065861096E-2</v>
      </c>
      <c r="N18" s="34">
        <v>6.4558443960804268E-3</v>
      </c>
      <c r="O18" s="34">
        <v>2.1796787844521943</v>
      </c>
      <c r="P18" s="34">
        <v>5.1894218442242929E-2</v>
      </c>
      <c r="Q18" s="34">
        <v>-1.3755064577268897E-4</v>
      </c>
      <c r="R18" s="34">
        <v>2.828088477749488E-2</v>
      </c>
      <c r="S18" s="34">
        <v>-1.3755064577268897E-4</v>
      </c>
      <c r="T18" s="34">
        <v>2.828088477749488E-2</v>
      </c>
    </row>
    <row r="19" spans="1:20" ht="15.75" thickBot="1" x14ac:dyDescent="0.3">
      <c r="A19" t="s">
        <v>42</v>
      </c>
      <c r="C19" t="s">
        <v>14</v>
      </c>
      <c r="L19" s="35" t="s">
        <v>64</v>
      </c>
      <c r="M19" s="35">
        <v>-0.16652773439492527</v>
      </c>
      <c r="N19" s="35">
        <v>8.7627125435928821E-2</v>
      </c>
      <c r="O19" s="35">
        <v>-1.9004130692006664</v>
      </c>
      <c r="P19" s="35">
        <v>8.3891766421262795E-2</v>
      </c>
      <c r="Q19" s="35">
        <v>-0.35939373710089317</v>
      </c>
      <c r="R19" s="35">
        <v>2.6338268311042606E-2</v>
      </c>
      <c r="S19" s="35">
        <v>-0.35939373710089317</v>
      </c>
      <c r="T19" s="35">
        <v>2.6338268311042606E-2</v>
      </c>
    </row>
    <row r="20" spans="1:20" ht="15.75" thickBot="1" x14ac:dyDescent="0.3"/>
    <row r="21" spans="1:20" x14ac:dyDescent="0.25">
      <c r="A21" s="37" t="s">
        <v>43</v>
      </c>
      <c r="B21" s="37"/>
      <c r="L21" t="s">
        <v>42</v>
      </c>
      <c r="M21" t="s">
        <v>15</v>
      </c>
    </row>
    <row r="22" spans="1:20" ht="15.75" thickBot="1" x14ac:dyDescent="0.3">
      <c r="A22" s="34" t="s">
        <v>44</v>
      </c>
      <c r="B22" s="34">
        <v>0.21718260228326403</v>
      </c>
    </row>
    <row r="23" spans="1:20" x14ac:dyDescent="0.25">
      <c r="A23" s="34" t="s">
        <v>45</v>
      </c>
      <c r="B23" s="34">
        <v>4.7168282734530435E-2</v>
      </c>
      <c r="L23" s="37" t="s">
        <v>43</v>
      </c>
      <c r="M23" s="37"/>
    </row>
    <row r="24" spans="1:20" x14ac:dyDescent="0.25">
      <c r="A24" s="34" t="s">
        <v>46</v>
      </c>
      <c r="B24" s="34">
        <v>-3.9452782471421345E-2</v>
      </c>
      <c r="L24" s="34" t="s">
        <v>44</v>
      </c>
      <c r="M24" s="34">
        <v>0.17741454591975397</v>
      </c>
    </row>
    <row r="25" spans="1:20" x14ac:dyDescent="0.25">
      <c r="A25" s="34" t="s">
        <v>18</v>
      </c>
      <c r="B25" s="34">
        <v>2.6157960440204114E-2</v>
      </c>
      <c r="L25" s="34" t="s">
        <v>45</v>
      </c>
      <c r="M25" s="34">
        <v>3.1475921103912494E-2</v>
      </c>
    </row>
    <row r="26" spans="1:20" ht="15.75" thickBot="1" x14ac:dyDescent="0.3">
      <c r="A26" s="35" t="s">
        <v>47</v>
      </c>
      <c r="B26" s="35">
        <v>13</v>
      </c>
      <c r="L26" s="34" t="s">
        <v>46</v>
      </c>
      <c r="M26" s="34">
        <v>-5.6571722432095468E-2</v>
      </c>
    </row>
    <row r="27" spans="1:20" x14ac:dyDescent="0.25">
      <c r="L27" s="34" t="s">
        <v>18</v>
      </c>
      <c r="M27" s="34">
        <v>2.6372480944864721E-2</v>
      </c>
    </row>
    <row r="28" spans="1:20" ht="15.75" thickBot="1" x14ac:dyDescent="0.3">
      <c r="A28" t="s">
        <v>48</v>
      </c>
      <c r="L28" s="35" t="s">
        <v>47</v>
      </c>
      <c r="M28" s="35">
        <v>13</v>
      </c>
    </row>
    <row r="29" spans="1:20" x14ac:dyDescent="0.25">
      <c r="A29" s="36"/>
      <c r="B29" s="36" t="s">
        <v>52</v>
      </c>
      <c r="C29" s="36" t="s">
        <v>53</v>
      </c>
      <c r="D29" s="36" t="s">
        <v>54</v>
      </c>
      <c r="E29" s="36" t="s">
        <v>55</v>
      </c>
      <c r="F29" s="36" t="s">
        <v>56</v>
      </c>
    </row>
    <row r="30" spans="1:20" ht="15.75" thickBot="1" x14ac:dyDescent="0.3">
      <c r="A30" s="34" t="s">
        <v>49</v>
      </c>
      <c r="B30" s="34">
        <v>1</v>
      </c>
      <c r="C30" s="34">
        <v>3.725926661358233E-4</v>
      </c>
      <c r="D30" s="34">
        <v>3.725926661358233E-4</v>
      </c>
      <c r="E30" s="34">
        <v>0.54453593502206754</v>
      </c>
      <c r="F30" s="34">
        <v>0.47600705135965937</v>
      </c>
      <c r="L30" t="s">
        <v>48</v>
      </c>
    </row>
    <row r="31" spans="1:20" x14ac:dyDescent="0.25">
      <c r="A31" s="34" t="s">
        <v>50</v>
      </c>
      <c r="B31" s="34">
        <v>11</v>
      </c>
      <c r="C31" s="34">
        <v>7.5266278383041181E-3</v>
      </c>
      <c r="D31" s="34">
        <v>6.8423889439128346E-4</v>
      </c>
      <c r="E31" s="34"/>
      <c r="F31" s="34"/>
      <c r="L31" s="36"/>
      <c r="M31" s="36" t="s">
        <v>52</v>
      </c>
      <c r="N31" s="36" t="s">
        <v>53</v>
      </c>
      <c r="O31" s="36" t="s">
        <v>54</v>
      </c>
      <c r="P31" s="36" t="s">
        <v>55</v>
      </c>
      <c r="Q31" s="36" t="s">
        <v>56</v>
      </c>
    </row>
    <row r="32" spans="1:20" ht="15.75" thickBot="1" x14ac:dyDescent="0.3">
      <c r="A32" s="35" t="s">
        <v>51</v>
      </c>
      <c r="B32" s="35">
        <v>12</v>
      </c>
      <c r="C32" s="35">
        <v>7.8992205044399414E-3</v>
      </c>
      <c r="D32" s="35"/>
      <c r="E32" s="35"/>
      <c r="F32" s="35"/>
      <c r="L32" s="34" t="s">
        <v>49</v>
      </c>
      <c r="M32" s="34">
        <v>1</v>
      </c>
      <c r="N32" s="34">
        <v>2.4863524138015944E-4</v>
      </c>
      <c r="O32" s="34">
        <v>2.4863524138015944E-4</v>
      </c>
      <c r="P32" s="34">
        <v>0.35748737660469138</v>
      </c>
      <c r="Q32" s="34">
        <v>0.56201254009742496</v>
      </c>
    </row>
    <row r="33" spans="1:20" ht="15.75" thickBot="1" x14ac:dyDescent="0.3">
      <c r="L33" s="34" t="s">
        <v>50</v>
      </c>
      <c r="M33" s="34">
        <v>11</v>
      </c>
      <c r="N33" s="34">
        <v>7.650585263059782E-3</v>
      </c>
      <c r="O33" s="34">
        <v>6.9550775118725286E-4</v>
      </c>
      <c r="P33" s="34"/>
      <c r="Q33" s="34"/>
    </row>
    <row r="34" spans="1:20" ht="15.75" thickBot="1" x14ac:dyDescent="0.3">
      <c r="A34" s="36"/>
      <c r="B34" s="36" t="s">
        <v>57</v>
      </c>
      <c r="C34" s="36" t="s">
        <v>18</v>
      </c>
      <c r="D34" s="36" t="s">
        <v>58</v>
      </c>
      <c r="E34" s="36" t="s">
        <v>59</v>
      </c>
      <c r="F34" s="36" t="s">
        <v>60</v>
      </c>
      <c r="G34" s="36" t="s">
        <v>61</v>
      </c>
      <c r="H34" s="36" t="s">
        <v>62</v>
      </c>
      <c r="I34" s="36" t="s">
        <v>63</v>
      </c>
      <c r="L34" s="35" t="s">
        <v>51</v>
      </c>
      <c r="M34" s="35">
        <v>12</v>
      </c>
      <c r="N34" s="35">
        <v>7.8992205044399414E-3</v>
      </c>
      <c r="O34" s="35"/>
      <c r="P34" s="35"/>
      <c r="Q34" s="35"/>
    </row>
    <row r="35" spans="1:20" ht="15.75" thickBot="1" x14ac:dyDescent="0.3">
      <c r="A35" s="34" t="s">
        <v>65</v>
      </c>
      <c r="B35" s="34">
        <v>1.437589026268626E-2</v>
      </c>
      <c r="C35" s="34">
        <v>7.3525702234704315E-3</v>
      </c>
      <c r="D35" s="34">
        <v>1.9552197157935887</v>
      </c>
      <c r="E35" s="34">
        <v>7.6434804403839221E-2</v>
      </c>
      <c r="F35" s="34">
        <v>-1.8070076877038203E-3</v>
      </c>
      <c r="G35" s="34">
        <v>3.0558788213076341E-2</v>
      </c>
      <c r="H35" s="34">
        <v>-1.8070076877038203E-3</v>
      </c>
      <c r="I35" s="34">
        <v>3.0558788213076341E-2</v>
      </c>
    </row>
    <row r="36" spans="1:20" ht="15.75" thickBot="1" x14ac:dyDescent="0.3">
      <c r="A36" s="35" t="s">
        <v>64</v>
      </c>
      <c r="B36" s="35">
        <v>-0.11285566587715815</v>
      </c>
      <c r="C36" s="35">
        <v>0.15293612955805216</v>
      </c>
      <c r="D36" s="35">
        <v>-0.73792678161323477</v>
      </c>
      <c r="E36" s="35">
        <v>0.47600705135965959</v>
      </c>
      <c r="F36" s="35">
        <v>-0.44946581747628311</v>
      </c>
      <c r="G36" s="35">
        <v>0.22375448572196685</v>
      </c>
      <c r="H36" s="35">
        <v>-0.44946581747628311</v>
      </c>
      <c r="I36" s="35">
        <v>0.22375448572196685</v>
      </c>
      <c r="L36" s="36"/>
      <c r="M36" s="36" t="s">
        <v>57</v>
      </c>
      <c r="N36" s="36" t="s">
        <v>18</v>
      </c>
      <c r="O36" s="36" t="s">
        <v>58</v>
      </c>
      <c r="P36" s="36" t="s">
        <v>59</v>
      </c>
      <c r="Q36" s="36" t="s">
        <v>60</v>
      </c>
      <c r="R36" s="36" t="s">
        <v>61</v>
      </c>
      <c r="S36" s="36" t="s">
        <v>62</v>
      </c>
      <c r="T36" s="36" t="s">
        <v>63</v>
      </c>
    </row>
    <row r="37" spans="1:20" x14ac:dyDescent="0.25">
      <c r="L37" s="34" t="s">
        <v>65</v>
      </c>
      <c r="M37" s="34">
        <v>9.9750163560965045E-3</v>
      </c>
      <c r="N37" s="34">
        <v>9.3888608207293028E-3</v>
      </c>
      <c r="O37" s="34">
        <v>1.0624309537183736</v>
      </c>
      <c r="P37" s="34">
        <v>0.31080855239114891</v>
      </c>
      <c r="Q37" s="34">
        <v>-1.0689726980494493E-2</v>
      </c>
      <c r="R37" s="34">
        <v>3.06397596926875E-2</v>
      </c>
      <c r="S37" s="34">
        <v>-1.0689726980494493E-2</v>
      </c>
      <c r="T37" s="34">
        <v>3.06397596926875E-2</v>
      </c>
    </row>
    <row r="38" spans="1:20" ht="15.75" thickBot="1" x14ac:dyDescent="0.3">
      <c r="L38" s="35" t="s">
        <v>64</v>
      </c>
      <c r="M38" s="35">
        <v>0.10023983938327195</v>
      </c>
      <c r="N38" s="35">
        <v>0.16765248948462758</v>
      </c>
      <c r="O38" s="35">
        <v>0.59790248084841691</v>
      </c>
      <c r="P38" s="35">
        <v>0.56201254009742496</v>
      </c>
      <c r="Q38" s="35">
        <v>-0.26876080202481278</v>
      </c>
      <c r="R38" s="35">
        <v>0.46924048079135672</v>
      </c>
      <c r="S38" s="35">
        <v>-0.26876080202481278</v>
      </c>
      <c r="T38" s="35">
        <v>0.46924048079135672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D7CE-FE98-4979-BD1B-32F3C40FDCCC}">
  <dimension ref="A1:Z107"/>
  <sheetViews>
    <sheetView topLeftCell="C1" workbookViewId="0">
      <selection activeCell="L24" sqref="L24"/>
    </sheetView>
  </sheetViews>
  <sheetFormatPr defaultRowHeight="15" x14ac:dyDescent="0.25"/>
  <cols>
    <col min="1" max="1" width="12.7109375" customWidth="1"/>
  </cols>
  <sheetData>
    <row r="1" spans="1:23" ht="15.75" thickBot="1" x14ac:dyDescent="0.3">
      <c r="A1" t="s">
        <v>0</v>
      </c>
      <c r="B1" t="s">
        <v>8</v>
      </c>
      <c r="C1" t="s">
        <v>9</v>
      </c>
      <c r="D1" t="s">
        <v>10</v>
      </c>
      <c r="E1" t="s">
        <v>66</v>
      </c>
      <c r="G1" t="s">
        <v>8</v>
      </c>
      <c r="H1" t="s">
        <v>9</v>
      </c>
      <c r="I1" t="s">
        <v>10</v>
      </c>
      <c r="J1" t="s">
        <v>66</v>
      </c>
      <c r="T1" s="46" t="s">
        <v>70</v>
      </c>
    </row>
    <row r="2" spans="1:23" x14ac:dyDescent="0.25">
      <c r="A2" s="1"/>
      <c r="L2" s="36"/>
      <c r="M2" t="s">
        <v>8</v>
      </c>
      <c r="N2" t="s">
        <v>9</v>
      </c>
      <c r="O2" t="s">
        <v>10</v>
      </c>
      <c r="P2" t="s">
        <v>66</v>
      </c>
    </row>
    <row r="3" spans="1:23" x14ac:dyDescent="0.25">
      <c r="A3" s="1">
        <v>42639</v>
      </c>
      <c r="B3">
        <v>102.869293</v>
      </c>
      <c r="C3">
        <v>171.515198</v>
      </c>
      <c r="D3">
        <v>72.381775000000005</v>
      </c>
      <c r="E3">
        <v>2168.2700199999999</v>
      </c>
      <c r="L3" s="34" t="s">
        <v>17</v>
      </c>
      <c r="M3" s="34">
        <v>1.7095321586936562E-3</v>
      </c>
      <c r="N3" s="34">
        <v>3.8189681017013828E-3</v>
      </c>
      <c r="O3" s="34">
        <v>4.2655191825290116E-3</v>
      </c>
      <c r="P3" s="34">
        <v>2.9724196468898694E-3</v>
      </c>
    </row>
    <row r="4" spans="1:23" ht="15.75" thickBot="1" x14ac:dyDescent="0.3">
      <c r="A4" s="1">
        <v>42646</v>
      </c>
      <c r="B4">
        <v>102.342529</v>
      </c>
      <c r="C4">
        <v>169.87544299999999</v>
      </c>
      <c r="D4">
        <v>71.375113999999996</v>
      </c>
      <c r="E4">
        <v>2153.73999</v>
      </c>
      <c r="G4">
        <f>B4/B3-1</f>
        <v>-5.1207117754761278E-3</v>
      </c>
      <c r="H4">
        <f t="shared" ref="H4:J4" si="0">C4/C3-1</f>
        <v>-9.5604064194941829E-3</v>
      </c>
      <c r="I4">
        <f t="shared" si="0"/>
        <v>-1.3907658385001076E-2</v>
      </c>
      <c r="J4">
        <f t="shared" si="0"/>
        <v>-6.7012087359856753E-3</v>
      </c>
      <c r="L4" s="34" t="s">
        <v>18</v>
      </c>
      <c r="M4" s="34">
        <v>2.9015054023283351E-3</v>
      </c>
      <c r="N4" s="34">
        <v>2.8716566965722844E-3</v>
      </c>
      <c r="O4" s="34">
        <v>2.2514709964331224E-3</v>
      </c>
      <c r="P4" s="34">
        <v>1.4452731355633303E-3</v>
      </c>
      <c r="R4" t="s">
        <v>42</v>
      </c>
      <c r="T4" t="s">
        <v>8</v>
      </c>
    </row>
    <row r="5" spans="1:23" x14ac:dyDescent="0.25">
      <c r="A5" s="1">
        <v>42653</v>
      </c>
      <c r="B5">
        <v>101.985085</v>
      </c>
      <c r="C5">
        <v>167.88223300000001</v>
      </c>
      <c r="D5">
        <v>71.849402999999995</v>
      </c>
      <c r="E5">
        <v>2132.9799800000001</v>
      </c>
      <c r="G5">
        <f t="shared" ref="G5:G68" si="1">B5/B4-1</f>
        <v>-3.4926242637604021E-3</v>
      </c>
      <c r="H5">
        <f t="shared" ref="H5:H68" si="2">C5/C4-1</f>
        <v>-1.1733361601888315E-2</v>
      </c>
      <c r="I5">
        <f t="shared" ref="I5:I68" si="3">D5/D4-1</f>
        <v>6.6450191589186858E-3</v>
      </c>
      <c r="J5">
        <f t="shared" ref="J5:J68" si="4">E5/E4-1</f>
        <v>-9.639051183703895E-3</v>
      </c>
      <c r="L5" s="34" t="s">
        <v>73</v>
      </c>
      <c r="M5" s="34">
        <v>1.6143688047550731E-3</v>
      </c>
      <c r="N5" s="34">
        <v>7.4245255425889889E-3</v>
      </c>
      <c r="O5" s="34">
        <v>3.3207091343440132E-3</v>
      </c>
      <c r="P5" s="34">
        <v>2.9478225565560123E-3</v>
      </c>
      <c r="R5" s="37" t="s">
        <v>43</v>
      </c>
      <c r="S5" s="37"/>
      <c r="T5" t="s">
        <v>64</v>
      </c>
      <c r="U5" s="55">
        <v>1.05</v>
      </c>
    </row>
    <row r="6" spans="1:23" x14ac:dyDescent="0.25">
      <c r="A6" s="1">
        <v>42660</v>
      </c>
      <c r="B6">
        <v>100.799881</v>
      </c>
      <c r="C6">
        <v>167.116364</v>
      </c>
      <c r="D6">
        <v>71.133133000000001</v>
      </c>
      <c r="E6">
        <v>2141.1599120000001</v>
      </c>
      <c r="G6">
        <f t="shared" si="1"/>
        <v>-1.1621346395896959E-2</v>
      </c>
      <c r="H6">
        <f t="shared" si="2"/>
        <v>-4.5619419417658458E-3</v>
      </c>
      <c r="I6">
        <f t="shared" si="3"/>
        <v>-9.9690459501798889E-3</v>
      </c>
      <c r="J6">
        <f t="shared" si="4"/>
        <v>3.8349783292386252E-3</v>
      </c>
      <c r="L6" s="34" t="s">
        <v>19</v>
      </c>
      <c r="M6" s="34">
        <v>2.9589665330534125E-2</v>
      </c>
      <c r="N6" s="34">
        <v>2.9285267064322943E-2</v>
      </c>
      <c r="O6" s="34">
        <v>2.2960589090201364E-2</v>
      </c>
      <c r="P6" s="34">
        <v>1.4738951841417701E-2</v>
      </c>
      <c r="R6" s="34" t="s">
        <v>44</v>
      </c>
      <c r="S6" s="34">
        <v>0.64837365298506544</v>
      </c>
    </row>
    <row r="7" spans="1:23" x14ac:dyDescent="0.25">
      <c r="A7" s="1">
        <v>42667</v>
      </c>
      <c r="B7">
        <v>101.307816</v>
      </c>
      <c r="C7">
        <v>171.09298699999999</v>
      </c>
      <c r="D7">
        <v>71.123458999999997</v>
      </c>
      <c r="E7">
        <v>2126.4099120000001</v>
      </c>
      <c r="G7">
        <f t="shared" si="1"/>
        <v>5.0390436472838029E-3</v>
      </c>
      <c r="H7">
        <f t="shared" si="2"/>
        <v>2.3795533272851666E-2</v>
      </c>
      <c r="I7">
        <f t="shared" si="3"/>
        <v>-1.3599850859946638E-4</v>
      </c>
      <c r="J7">
        <f t="shared" si="4"/>
        <v>-6.8887895375466801E-3</v>
      </c>
      <c r="L7" s="34" t="s">
        <v>20</v>
      </c>
      <c r="M7" s="34">
        <v>8.7554829437301324E-4</v>
      </c>
      <c r="N7" s="34">
        <v>8.5762686702871803E-4</v>
      </c>
      <c r="O7" s="34">
        <v>5.2718865136907385E-4</v>
      </c>
      <c r="P7" s="34">
        <v>2.1723670138363026E-4</v>
      </c>
      <c r="R7" s="34" t="s">
        <v>45</v>
      </c>
      <c r="S7" s="34">
        <v>0.420388393885198</v>
      </c>
    </row>
    <row r="8" spans="1:23" x14ac:dyDescent="0.25">
      <c r="A8" s="1">
        <v>42674</v>
      </c>
      <c r="B8">
        <v>100.59292600000001</v>
      </c>
      <c r="C8">
        <v>171.63304099999999</v>
      </c>
      <c r="D8">
        <v>69.613487000000006</v>
      </c>
      <c r="E8">
        <v>2085.179932</v>
      </c>
      <c r="G8">
        <f t="shared" si="1"/>
        <v>-7.0566124927616825E-3</v>
      </c>
      <c r="H8">
        <f t="shared" si="2"/>
        <v>3.1564940765222982E-3</v>
      </c>
      <c r="I8">
        <f t="shared" si="3"/>
        <v>-2.1230294775173797E-2</v>
      </c>
      <c r="J8">
        <f t="shared" si="4"/>
        <v>-1.9389478842873342E-2</v>
      </c>
      <c r="L8" s="34" t="s">
        <v>21</v>
      </c>
      <c r="M8" s="34">
        <v>4.3920364473314901</v>
      </c>
      <c r="N8" s="34">
        <v>1.2943453155346383</v>
      </c>
      <c r="O8" s="34">
        <v>1.19452013283765</v>
      </c>
      <c r="P8" s="34">
        <v>4.580751046158448</v>
      </c>
      <c r="R8" s="34" t="s">
        <v>46</v>
      </c>
      <c r="S8" s="34">
        <v>0.41470592715858229</v>
      </c>
    </row>
    <row r="9" spans="1:23" x14ac:dyDescent="0.25">
      <c r="A9" s="1">
        <v>42681</v>
      </c>
      <c r="B9">
        <v>107.450264</v>
      </c>
      <c r="C9">
        <v>180.361954</v>
      </c>
      <c r="D9">
        <v>72.972206</v>
      </c>
      <c r="E9">
        <v>2164.4499510000001</v>
      </c>
      <c r="G9">
        <f t="shared" si="1"/>
        <v>6.8169187165308287E-2</v>
      </c>
      <c r="H9">
        <f t="shared" si="2"/>
        <v>5.0857998839512586E-2</v>
      </c>
      <c r="I9">
        <f t="shared" si="3"/>
        <v>4.8248107439295307E-2</v>
      </c>
      <c r="J9">
        <f t="shared" si="4"/>
        <v>3.8015913055507111E-2</v>
      </c>
      <c r="L9" s="34" t="s">
        <v>22</v>
      </c>
      <c r="M9" s="34">
        <v>-1.1788617082938349</v>
      </c>
      <c r="N9" s="34">
        <v>-0.79249344925691634</v>
      </c>
      <c r="O9" s="34">
        <v>0.63176277330240604</v>
      </c>
      <c r="P9" s="34">
        <v>-0.97708813119988225</v>
      </c>
      <c r="R9" s="34" t="s">
        <v>18</v>
      </c>
      <c r="S9" s="34">
        <v>2.2637429783059246E-2</v>
      </c>
    </row>
    <row r="10" spans="1:23" ht="15.75" thickBot="1" x14ac:dyDescent="0.3">
      <c r="A10" s="1">
        <v>42688</v>
      </c>
      <c r="B10">
        <v>108.070992</v>
      </c>
      <c r="C10">
        <v>183.89674400000001</v>
      </c>
      <c r="D10">
        <v>75.504874999999998</v>
      </c>
      <c r="E10">
        <v>2181.8999020000001</v>
      </c>
      <c r="G10">
        <f t="shared" si="1"/>
        <v>5.7768866905716365E-3</v>
      </c>
      <c r="H10">
        <f t="shared" si="2"/>
        <v>1.9598312845956478E-2</v>
      </c>
      <c r="I10">
        <f t="shared" si="3"/>
        <v>3.4707310342241726E-2</v>
      </c>
      <c r="J10">
        <f t="shared" si="4"/>
        <v>8.062071840440499E-3</v>
      </c>
      <c r="L10" s="34" t="s">
        <v>23</v>
      </c>
      <c r="M10" s="34">
        <v>0.19352508733273066</v>
      </c>
      <c r="N10" s="34">
        <v>0.15511431274791876</v>
      </c>
      <c r="O10" s="34">
        <v>0.12476554386651906</v>
      </c>
      <c r="P10" s="34">
        <v>0.10251313743662549</v>
      </c>
      <c r="R10" s="35" t="s">
        <v>47</v>
      </c>
      <c r="S10" s="35">
        <v>104</v>
      </c>
    </row>
    <row r="11" spans="1:23" x14ac:dyDescent="0.25">
      <c r="A11" s="1">
        <v>42695</v>
      </c>
      <c r="B11">
        <v>110.12653400000001</v>
      </c>
      <c r="C11">
        <v>188.05989099999999</v>
      </c>
      <c r="D11">
        <v>76.971642000000003</v>
      </c>
      <c r="E11">
        <v>2213.3500979999999</v>
      </c>
      <c r="G11">
        <f t="shared" si="1"/>
        <v>1.9020293623287943E-2</v>
      </c>
      <c r="H11">
        <f t="shared" si="2"/>
        <v>2.2638503050385506E-2</v>
      </c>
      <c r="I11">
        <f t="shared" si="3"/>
        <v>1.9426123147677554E-2</v>
      </c>
      <c r="J11">
        <f t="shared" si="4"/>
        <v>1.4414133284103237E-2</v>
      </c>
      <c r="L11" s="34" t="s">
        <v>24</v>
      </c>
      <c r="M11" s="34">
        <v>-0.12243822345075939</v>
      </c>
      <c r="N11" s="34">
        <v>-8.9473435771630583E-2</v>
      </c>
      <c r="O11" s="34">
        <v>-4.3760284184611753E-2</v>
      </c>
      <c r="P11" s="34">
        <v>-5.9501963802813362E-2</v>
      </c>
      <c r="R11" s="36"/>
      <c r="S11" s="36" t="s">
        <v>52</v>
      </c>
      <c r="T11" s="36" t="s">
        <v>53</v>
      </c>
      <c r="U11" s="36" t="s">
        <v>54</v>
      </c>
      <c r="V11" s="36" t="s">
        <v>55</v>
      </c>
      <c r="W11" s="36" t="s">
        <v>56</v>
      </c>
    </row>
    <row r="12" spans="1:23" x14ac:dyDescent="0.25">
      <c r="A12" s="1">
        <v>42702</v>
      </c>
      <c r="B12">
        <v>110.211769</v>
      </c>
      <c r="C12">
        <v>189.30690000000001</v>
      </c>
      <c r="D12">
        <v>74.892899</v>
      </c>
      <c r="E12">
        <v>2191.9499510000001</v>
      </c>
      <c r="G12">
        <f t="shared" si="1"/>
        <v>7.7397332780848593E-4</v>
      </c>
      <c r="H12">
        <f t="shared" si="2"/>
        <v>6.6309141910543268E-3</v>
      </c>
      <c r="I12">
        <f t="shared" si="3"/>
        <v>-2.7006608485758976E-2</v>
      </c>
      <c r="J12">
        <f t="shared" si="4"/>
        <v>-9.6686678801231052E-3</v>
      </c>
      <c r="L12" s="34" t="s">
        <v>25</v>
      </c>
      <c r="M12" s="34">
        <v>7.1086863881971274E-2</v>
      </c>
      <c r="N12" s="34">
        <v>6.5640876976288176E-2</v>
      </c>
      <c r="O12" s="34">
        <v>8.1005259681907305E-2</v>
      </c>
      <c r="P12" s="34">
        <v>4.3011173633812128E-2</v>
      </c>
      <c r="R12" s="34" t="s">
        <v>49</v>
      </c>
      <c r="S12" s="34">
        <v>1</v>
      </c>
      <c r="T12" s="34">
        <v>3.7911245147760772E-2</v>
      </c>
      <c r="U12" s="34">
        <v>3.7911245147760772E-2</v>
      </c>
      <c r="V12" s="34">
        <v>73.979912969163621</v>
      </c>
      <c r="W12" s="34">
        <v>9.9806567069241931E-14</v>
      </c>
    </row>
    <row r="13" spans="1:23" x14ac:dyDescent="0.25">
      <c r="A13" s="1">
        <v>42709</v>
      </c>
      <c r="B13">
        <v>113.290306</v>
      </c>
      <c r="C13">
        <v>193.03808599999999</v>
      </c>
      <c r="D13">
        <v>75.796288000000004</v>
      </c>
      <c r="E13">
        <v>2259.530029</v>
      </c>
      <c r="G13">
        <f t="shared" si="1"/>
        <v>2.793292429595251E-2</v>
      </c>
      <c r="H13">
        <f t="shared" si="2"/>
        <v>1.9709720036617639E-2</v>
      </c>
      <c r="I13">
        <f t="shared" si="3"/>
        <v>1.206241195176605E-2</v>
      </c>
      <c r="J13">
        <f t="shared" si="4"/>
        <v>3.0831031506521889E-2</v>
      </c>
      <c r="L13" s="34" t="s">
        <v>26</v>
      </c>
      <c r="M13" s="34">
        <v>0.17779134450414025</v>
      </c>
      <c r="N13" s="34">
        <v>0.39717268257694383</v>
      </c>
      <c r="O13" s="34">
        <v>0.44361399498301723</v>
      </c>
      <c r="P13" s="34">
        <v>0.30913164327654641</v>
      </c>
      <c r="R13" s="34" t="s">
        <v>50</v>
      </c>
      <c r="S13" s="34">
        <v>102</v>
      </c>
      <c r="T13" s="34">
        <v>5.2270229172659652E-2</v>
      </c>
      <c r="U13" s="34">
        <v>5.1245322718293778E-4</v>
      </c>
      <c r="V13" s="34"/>
      <c r="W13" s="34"/>
    </row>
    <row r="14" spans="1:23" ht="15.75" thickBot="1" x14ac:dyDescent="0.3">
      <c r="A14" s="1">
        <v>42716</v>
      </c>
      <c r="B14">
        <v>109.700256</v>
      </c>
      <c r="C14">
        <v>193.31369000000001</v>
      </c>
      <c r="D14">
        <v>74.572356999999997</v>
      </c>
      <c r="E14">
        <v>2258.070068</v>
      </c>
      <c r="G14">
        <f t="shared" si="1"/>
        <v>-3.1688942564953471E-2</v>
      </c>
      <c r="H14">
        <f t="shared" si="2"/>
        <v>1.4277182586652781E-3</v>
      </c>
      <c r="I14">
        <f t="shared" si="3"/>
        <v>-1.6147637731283138E-2</v>
      </c>
      <c r="J14">
        <f t="shared" si="4"/>
        <v>-6.4613480735464801E-4</v>
      </c>
      <c r="L14" s="35" t="s">
        <v>27</v>
      </c>
      <c r="M14" s="35">
        <v>104</v>
      </c>
      <c r="N14" s="35">
        <v>104</v>
      </c>
      <c r="O14" s="35">
        <v>104</v>
      </c>
      <c r="P14" s="35">
        <v>104</v>
      </c>
      <c r="R14" s="35" t="s">
        <v>51</v>
      </c>
      <c r="S14" s="35">
        <v>103</v>
      </c>
      <c r="T14" s="35">
        <v>9.0181474320420424E-2</v>
      </c>
      <c r="U14" s="35"/>
      <c r="V14" s="35"/>
      <c r="W14" s="35"/>
    </row>
    <row r="15" spans="1:23" x14ac:dyDescent="0.25">
      <c r="A15" s="1">
        <v>42723</v>
      </c>
      <c r="B15">
        <v>109.851822</v>
      </c>
      <c r="C15">
        <v>188.76817299999999</v>
      </c>
      <c r="D15">
        <v>74.251816000000005</v>
      </c>
      <c r="E15">
        <v>2263.790039</v>
      </c>
      <c r="G15">
        <f t="shared" si="1"/>
        <v>1.381637614410014E-3</v>
      </c>
      <c r="H15">
        <f t="shared" si="2"/>
        <v>-2.3513683898952142E-2</v>
      </c>
      <c r="I15">
        <f t="shared" si="3"/>
        <v>-4.2983890129688618E-3</v>
      </c>
      <c r="J15">
        <f t="shared" si="4"/>
        <v>2.5331237861303535E-3</v>
      </c>
      <c r="R15" s="36"/>
      <c r="S15" s="36" t="s">
        <v>57</v>
      </c>
      <c r="T15" s="36" t="s">
        <v>18</v>
      </c>
      <c r="U15" s="36" t="s">
        <v>58</v>
      </c>
      <c r="V15" s="36" t="s">
        <v>59</v>
      </c>
      <c r="W15" s="36" t="s">
        <v>60</v>
      </c>
    </row>
    <row r="16" spans="1:23" x14ac:dyDescent="0.25">
      <c r="A16" s="1">
        <v>42730</v>
      </c>
      <c r="B16">
        <v>108.591988</v>
      </c>
      <c r="C16">
        <v>183.19937100000001</v>
      </c>
      <c r="D16">
        <v>72.979301000000007</v>
      </c>
      <c r="E16">
        <v>2238.830078</v>
      </c>
      <c r="G16">
        <f t="shared" si="1"/>
        <v>-1.1468485247336124E-2</v>
      </c>
      <c r="H16">
        <f t="shared" si="2"/>
        <v>-2.950074639965905E-2</v>
      </c>
      <c r="I16">
        <f t="shared" si="3"/>
        <v>-1.7137830002703192E-2</v>
      </c>
      <c r="J16">
        <f t="shared" si="4"/>
        <v>-1.1025740271843332E-2</v>
      </c>
      <c r="L16" s="38" t="s">
        <v>67</v>
      </c>
      <c r="M16" s="41" t="s">
        <v>8</v>
      </c>
      <c r="N16" s="41" t="s">
        <v>9</v>
      </c>
      <c r="O16" s="41" t="s">
        <v>10</v>
      </c>
      <c r="P16" s="41" t="s">
        <v>66</v>
      </c>
      <c r="R16" s="34" t="s">
        <v>65</v>
      </c>
      <c r="S16" s="34">
        <v>-2.1595587607766316E-3</v>
      </c>
      <c r="T16" s="34">
        <v>2.2649029274643302E-3</v>
      </c>
      <c r="U16" s="34">
        <v>-0.95348844075819328</v>
      </c>
      <c r="V16" s="34">
        <v>0.34259680223360078</v>
      </c>
      <c r="W16" s="34">
        <v>-6.6519829785073193E-3</v>
      </c>
    </row>
    <row r="17" spans="1:23" ht="15.75" thickBot="1" x14ac:dyDescent="0.3">
      <c r="A17" s="1">
        <v>42737</v>
      </c>
      <c r="B17">
        <v>109.31189000000001</v>
      </c>
      <c r="C17">
        <v>187.18408199999999</v>
      </c>
      <c r="D17">
        <v>73.804976999999994</v>
      </c>
      <c r="E17">
        <v>2276.9799800000001</v>
      </c>
      <c r="G17">
        <f t="shared" si="1"/>
        <v>6.6294209477038013E-3</v>
      </c>
      <c r="H17">
        <f t="shared" si="2"/>
        <v>2.175068057411611E-2</v>
      </c>
      <c r="I17">
        <f t="shared" si="3"/>
        <v>1.1313838152546607E-2</v>
      </c>
      <c r="J17">
        <f t="shared" si="4"/>
        <v>1.7040106069184269E-2</v>
      </c>
      <c r="L17" s="17" t="s">
        <v>8</v>
      </c>
      <c r="M17" s="39">
        <v>1</v>
      </c>
      <c r="N17" s="39"/>
      <c r="O17" s="39"/>
      <c r="P17" s="39"/>
      <c r="R17" s="35" t="s">
        <v>64</v>
      </c>
      <c r="S17" s="35">
        <v>1.3016637551560502</v>
      </c>
      <c r="T17" s="35">
        <v>0.15133587915632371</v>
      </c>
      <c r="U17" s="35">
        <v>8.6011576528490323</v>
      </c>
      <c r="V17" s="35">
        <v>9.9806567069245881E-14</v>
      </c>
      <c r="W17" s="35">
        <v>1.001489756399037</v>
      </c>
    </row>
    <row r="18" spans="1:23" x14ac:dyDescent="0.25">
      <c r="A18" s="1">
        <v>42744</v>
      </c>
      <c r="B18">
        <v>108.213089</v>
      </c>
      <c r="C18">
        <v>183.99632299999999</v>
      </c>
      <c r="D18">
        <v>73.756400999999997</v>
      </c>
      <c r="E18">
        <v>2274.639893</v>
      </c>
      <c r="G18">
        <f t="shared" si="1"/>
        <v>-1.0051980621687218E-2</v>
      </c>
      <c r="H18">
        <f t="shared" si="2"/>
        <v>-1.7030075238983144E-2</v>
      </c>
      <c r="I18">
        <f t="shared" si="3"/>
        <v>-6.5816699597365247E-4</v>
      </c>
      <c r="J18">
        <f t="shared" si="4"/>
        <v>-1.0277152283086899E-3</v>
      </c>
      <c r="L18" s="17" t="s">
        <v>9</v>
      </c>
      <c r="M18" s="39">
        <v>0.71550272848070429</v>
      </c>
      <c r="N18" s="39">
        <v>1</v>
      </c>
      <c r="O18" s="39"/>
      <c r="P18" s="39"/>
    </row>
    <row r="19" spans="1:23" ht="15.75" thickBot="1" x14ac:dyDescent="0.3">
      <c r="A19" s="1">
        <v>42751</v>
      </c>
      <c r="B19">
        <v>108.895096</v>
      </c>
      <c r="C19">
        <v>182.736954</v>
      </c>
      <c r="D19">
        <v>73.328995000000006</v>
      </c>
      <c r="E19">
        <v>2271.3100589999999</v>
      </c>
      <c r="G19">
        <f t="shared" si="1"/>
        <v>6.3024446146251467E-3</v>
      </c>
      <c r="H19">
        <f t="shared" si="2"/>
        <v>-6.8445335182051315E-3</v>
      </c>
      <c r="I19">
        <f t="shared" si="3"/>
        <v>-5.7948326410339757E-3</v>
      </c>
      <c r="J19">
        <f t="shared" si="4"/>
        <v>-1.4638950148757601E-3</v>
      </c>
      <c r="L19" s="17" t="s">
        <v>10</v>
      </c>
      <c r="M19" s="39">
        <v>0.35731082623439475</v>
      </c>
      <c r="N19" s="39">
        <v>0.16720893979496226</v>
      </c>
      <c r="O19" s="39">
        <v>1</v>
      </c>
      <c r="P19" s="39"/>
      <c r="R19" t="s">
        <v>42</v>
      </c>
      <c r="T19" t="s">
        <v>9</v>
      </c>
    </row>
    <row r="20" spans="1:23" x14ac:dyDescent="0.25">
      <c r="A20" s="1">
        <v>42758</v>
      </c>
      <c r="B20">
        <v>111.85997</v>
      </c>
      <c r="C20">
        <v>192.76274100000001</v>
      </c>
      <c r="D20">
        <v>72.134201000000004</v>
      </c>
      <c r="E20">
        <v>2294.6899410000001</v>
      </c>
      <c r="G20">
        <f t="shared" si="1"/>
        <v>2.722688265043649E-2</v>
      </c>
      <c r="H20">
        <f t="shared" si="2"/>
        <v>5.4864584204462608E-2</v>
      </c>
      <c r="I20">
        <f t="shared" si="3"/>
        <v>-1.6293609369663398E-2</v>
      </c>
      <c r="J20">
        <f t="shared" si="4"/>
        <v>1.029356688108618E-2</v>
      </c>
      <c r="L20" s="20" t="s">
        <v>66</v>
      </c>
      <c r="M20" s="40">
        <v>0.64837365298506466</v>
      </c>
      <c r="N20" s="40">
        <v>0.69281873319727316</v>
      </c>
      <c r="O20" s="40">
        <v>0.31236067599390804</v>
      </c>
      <c r="P20" s="40">
        <v>1</v>
      </c>
      <c r="R20" s="37" t="s">
        <v>43</v>
      </c>
      <c r="S20" s="37"/>
      <c r="T20" t="s">
        <v>64</v>
      </c>
      <c r="U20" s="55">
        <v>1.45</v>
      </c>
    </row>
    <row r="21" spans="1:23" x14ac:dyDescent="0.25">
      <c r="A21" s="1">
        <v>42765</v>
      </c>
      <c r="B21">
        <v>101.307671</v>
      </c>
      <c r="C21">
        <v>185.176987</v>
      </c>
      <c r="D21">
        <v>73.309555000000003</v>
      </c>
      <c r="E21">
        <v>2297.419922</v>
      </c>
      <c r="G21">
        <f t="shared" si="1"/>
        <v>-9.4334899249481352E-2</v>
      </c>
      <c r="H21">
        <f t="shared" si="2"/>
        <v>-3.9352802106087492E-2</v>
      </c>
      <c r="I21">
        <f t="shared" si="3"/>
        <v>1.6293990696590654E-2</v>
      </c>
      <c r="J21">
        <f t="shared" si="4"/>
        <v>1.1896949349115005E-3</v>
      </c>
      <c r="R21" s="34" t="s">
        <v>44</v>
      </c>
      <c r="S21" s="34">
        <v>0.69281873319727338</v>
      </c>
    </row>
    <row r="22" spans="1:23" x14ac:dyDescent="0.25">
      <c r="A22" s="1">
        <v>42772</v>
      </c>
      <c r="B22">
        <v>101.677094</v>
      </c>
      <c r="C22">
        <v>187.78427099999999</v>
      </c>
      <c r="D22">
        <v>74.844345000000004</v>
      </c>
      <c r="E22">
        <v>2316.1000979999999</v>
      </c>
      <c r="G22">
        <f t="shared" si="1"/>
        <v>3.6465451860994147E-3</v>
      </c>
      <c r="H22">
        <f t="shared" si="2"/>
        <v>1.4079956922508963E-2</v>
      </c>
      <c r="I22">
        <f t="shared" si="3"/>
        <v>2.093574296010936E-2</v>
      </c>
      <c r="J22">
        <f t="shared" si="4"/>
        <v>8.1309367178021841E-3</v>
      </c>
      <c r="R22" s="34" t="s">
        <v>45</v>
      </c>
      <c r="S22" s="34">
        <v>0.47999779706907469</v>
      </c>
    </row>
    <row r="23" spans="1:23" x14ac:dyDescent="0.25">
      <c r="A23" s="1">
        <v>42779</v>
      </c>
      <c r="B23">
        <v>101.260307</v>
      </c>
      <c r="C23">
        <v>190.578506</v>
      </c>
      <c r="D23">
        <v>75.240020999999999</v>
      </c>
      <c r="E23">
        <v>2351.1599120000001</v>
      </c>
      <c r="G23">
        <f t="shared" si="1"/>
        <v>-4.0991238400263086E-3</v>
      </c>
      <c r="H23">
        <f t="shared" si="2"/>
        <v>1.4880026879354524E-2</v>
      </c>
      <c r="I23">
        <f t="shared" si="3"/>
        <v>5.2866519173893067E-3</v>
      </c>
      <c r="J23">
        <f t="shared" si="4"/>
        <v>1.5137434703394348E-2</v>
      </c>
      <c r="R23" s="34" t="s">
        <v>46</v>
      </c>
      <c r="S23" s="34">
        <v>0.47489973625602638</v>
      </c>
    </row>
    <row r="24" spans="1:23" x14ac:dyDescent="0.25">
      <c r="A24" s="1">
        <v>42786</v>
      </c>
      <c r="B24">
        <v>101.349915</v>
      </c>
      <c r="C24">
        <v>189.99801600000001</v>
      </c>
      <c r="D24">
        <v>76.273246999999998</v>
      </c>
      <c r="E24">
        <v>2367.3400879999999</v>
      </c>
      <c r="G24">
        <f t="shared" si="1"/>
        <v>8.8492720054667018E-4</v>
      </c>
      <c r="H24">
        <f t="shared" si="2"/>
        <v>-3.0459363554879992E-3</v>
      </c>
      <c r="I24">
        <f t="shared" si="3"/>
        <v>1.3732399144332996E-2</v>
      </c>
      <c r="J24">
        <f t="shared" si="4"/>
        <v>6.8817845682969114E-3</v>
      </c>
      <c r="R24" s="34" t="s">
        <v>18</v>
      </c>
      <c r="S24" s="34">
        <v>2.1221218015719495E-2</v>
      </c>
    </row>
    <row r="25" spans="1:23" ht="15.75" thickBot="1" x14ac:dyDescent="0.3">
      <c r="A25" s="1">
        <v>42793</v>
      </c>
      <c r="B25">
        <v>101.11127500000001</v>
      </c>
      <c r="C25">
        <v>191.218018</v>
      </c>
      <c r="D25">
        <v>76.828841999999995</v>
      </c>
      <c r="E25">
        <v>2383.1201169999999</v>
      </c>
      <c r="G25">
        <f t="shared" si="1"/>
        <v>-2.3546147029327447E-3</v>
      </c>
      <c r="H25">
        <f t="shared" si="2"/>
        <v>6.4211302080121602E-3</v>
      </c>
      <c r="I25">
        <f t="shared" si="3"/>
        <v>7.2842709842941833E-3</v>
      </c>
      <c r="J25">
        <f t="shared" si="4"/>
        <v>6.6657211948502049E-3</v>
      </c>
      <c r="R25" s="35" t="s">
        <v>47</v>
      </c>
      <c r="S25" s="35">
        <v>104</v>
      </c>
    </row>
    <row r="26" spans="1:23" ht="15.75" thickBot="1" x14ac:dyDescent="0.3">
      <c r="A26" s="1">
        <v>42800</v>
      </c>
      <c r="B26">
        <v>101.874893</v>
      </c>
      <c r="C26">
        <v>189.053482</v>
      </c>
      <c r="D26">
        <v>76.205009000000004</v>
      </c>
      <c r="E26">
        <v>2372.6000979999999</v>
      </c>
      <c r="G26">
        <f t="shared" si="1"/>
        <v>7.5522536927754569E-3</v>
      </c>
      <c r="H26">
        <f t="shared" si="2"/>
        <v>-1.1319728248621375E-2</v>
      </c>
      <c r="I26">
        <f t="shared" si="3"/>
        <v>-8.1197761642690658E-3</v>
      </c>
      <c r="J26">
        <f t="shared" si="4"/>
        <v>-4.4143889034192751E-3</v>
      </c>
      <c r="R26" t="s">
        <v>48</v>
      </c>
    </row>
    <row r="27" spans="1:23" x14ac:dyDescent="0.25">
      <c r="A27" s="1">
        <v>42807</v>
      </c>
      <c r="B27">
        <v>103.230301</v>
      </c>
      <c r="C27">
        <v>191.851944</v>
      </c>
      <c r="D27">
        <v>77.218734999999995</v>
      </c>
      <c r="E27">
        <v>2378.25</v>
      </c>
      <c r="G27">
        <f t="shared" si="1"/>
        <v>1.3304632378853043E-2</v>
      </c>
      <c r="H27">
        <f t="shared" si="2"/>
        <v>1.4802488536021841E-2</v>
      </c>
      <c r="I27">
        <f t="shared" si="3"/>
        <v>1.330261636738328E-2</v>
      </c>
      <c r="J27">
        <f t="shared" si="4"/>
        <v>2.3813123858347218E-3</v>
      </c>
      <c r="R27" s="36"/>
      <c r="S27" s="36" t="s">
        <v>52</v>
      </c>
      <c r="T27" s="36" t="s">
        <v>53</v>
      </c>
      <c r="U27" s="36" t="s">
        <v>54</v>
      </c>
      <c r="V27" s="36" t="s">
        <v>55</v>
      </c>
      <c r="W27" s="36" t="s">
        <v>56</v>
      </c>
    </row>
    <row r="28" spans="1:23" x14ac:dyDescent="0.25">
      <c r="A28" s="1">
        <v>42814</v>
      </c>
      <c r="B28">
        <v>100.271317</v>
      </c>
      <c r="C28">
        <v>185.47297699999999</v>
      </c>
      <c r="D28">
        <v>76.448700000000002</v>
      </c>
      <c r="E28">
        <v>2343.9799800000001</v>
      </c>
      <c r="G28">
        <f t="shared" si="1"/>
        <v>-2.8663909446510316E-2</v>
      </c>
      <c r="H28">
        <f t="shared" si="2"/>
        <v>-3.3249425921897391E-2</v>
      </c>
      <c r="I28">
        <f t="shared" si="3"/>
        <v>-9.9721265830111649E-3</v>
      </c>
      <c r="J28">
        <f t="shared" si="4"/>
        <v>-1.4409763481551541E-2</v>
      </c>
      <c r="R28" s="34" t="s">
        <v>49</v>
      </c>
      <c r="S28" s="34">
        <v>1</v>
      </c>
      <c r="T28" s="34">
        <v>4.2400877708746801E-2</v>
      </c>
      <c r="U28" s="34">
        <v>4.2400877708746801E-2</v>
      </c>
      <c r="V28" s="34">
        <v>94.1530151701092</v>
      </c>
      <c r="W28" s="34">
        <v>3.6966316321007776E-16</v>
      </c>
    </row>
    <row r="29" spans="1:23" x14ac:dyDescent="0.25">
      <c r="A29" s="1">
        <v>42821</v>
      </c>
      <c r="B29">
        <v>102.41896800000001</v>
      </c>
      <c r="C29">
        <v>192.404068</v>
      </c>
      <c r="D29">
        <v>77.082267999999999</v>
      </c>
      <c r="E29">
        <v>2362.719971</v>
      </c>
      <c r="G29">
        <f t="shared" si="1"/>
        <v>2.1418398244435144E-2</v>
      </c>
      <c r="H29">
        <f t="shared" si="2"/>
        <v>3.7369815873500523E-2</v>
      </c>
      <c r="I29">
        <f t="shared" si="3"/>
        <v>8.2874921352489306E-3</v>
      </c>
      <c r="J29">
        <f t="shared" si="4"/>
        <v>7.9949449909550996E-3</v>
      </c>
      <c r="R29" s="34" t="s">
        <v>50</v>
      </c>
      <c r="S29" s="34">
        <v>102</v>
      </c>
      <c r="T29" s="34">
        <v>4.5934689595211159E-2</v>
      </c>
      <c r="U29" s="34">
        <v>4.5034009407069766E-4</v>
      </c>
      <c r="V29" s="34"/>
      <c r="W29" s="34"/>
    </row>
    <row r="30" spans="1:23" ht="15.75" thickBot="1" x14ac:dyDescent="0.3">
      <c r="A30" s="1">
        <v>42828</v>
      </c>
      <c r="B30">
        <v>100.214043</v>
      </c>
      <c r="C30">
        <v>192.897018</v>
      </c>
      <c r="D30">
        <v>74.167800999999997</v>
      </c>
      <c r="E30">
        <v>2355.540039</v>
      </c>
      <c r="G30">
        <f t="shared" si="1"/>
        <v>-2.1528482888052536E-2</v>
      </c>
      <c r="H30">
        <f t="shared" si="2"/>
        <v>2.562056016403913E-3</v>
      </c>
      <c r="I30">
        <f t="shared" si="3"/>
        <v>-3.7809824173829498E-2</v>
      </c>
      <c r="J30">
        <f t="shared" si="4"/>
        <v>-3.038841711301532E-3</v>
      </c>
      <c r="R30" s="35" t="s">
        <v>51</v>
      </c>
      <c r="S30" s="35">
        <v>103</v>
      </c>
      <c r="T30" s="35">
        <v>8.833556730395796E-2</v>
      </c>
      <c r="U30" s="35"/>
      <c r="V30" s="35"/>
      <c r="W30" s="35"/>
    </row>
    <row r="31" spans="1:23" ht="15.75" thickBot="1" x14ac:dyDescent="0.3">
      <c r="A31" s="1">
        <v>42835</v>
      </c>
      <c r="B31">
        <v>99.020897000000005</v>
      </c>
      <c r="C31">
        <v>181.144745</v>
      </c>
      <c r="D31">
        <v>74.869613999999999</v>
      </c>
      <c r="E31">
        <v>2328.9499510000001</v>
      </c>
      <c r="G31">
        <f t="shared" si="1"/>
        <v>-1.1905976091594273E-2</v>
      </c>
      <c r="H31">
        <f t="shared" si="2"/>
        <v>-6.0925114975079575E-2</v>
      </c>
      <c r="I31">
        <f t="shared" si="3"/>
        <v>9.4625024678836045E-3</v>
      </c>
      <c r="J31">
        <f t="shared" si="4"/>
        <v>-1.1288319264268654E-2</v>
      </c>
      <c r="O31" s="43"/>
    </row>
    <row r="32" spans="1:23" x14ac:dyDescent="0.25">
      <c r="A32" s="1">
        <v>42842</v>
      </c>
      <c r="B32">
        <v>100.958557</v>
      </c>
      <c r="C32">
        <v>182.67295799999999</v>
      </c>
      <c r="D32">
        <v>76.575408999999993</v>
      </c>
      <c r="E32">
        <v>2348.6899410000001</v>
      </c>
      <c r="G32">
        <f t="shared" si="1"/>
        <v>1.9568192762382308E-2</v>
      </c>
      <c r="H32">
        <f t="shared" si="2"/>
        <v>8.4364191740697869E-3</v>
      </c>
      <c r="I32">
        <f t="shared" si="3"/>
        <v>2.2783542065543338E-2</v>
      </c>
      <c r="J32">
        <f t="shared" si="4"/>
        <v>8.4759185106249024E-3</v>
      </c>
      <c r="O32" s="43"/>
      <c r="R32" s="36"/>
      <c r="S32" s="36" t="s">
        <v>57</v>
      </c>
      <c r="T32" s="36" t="s">
        <v>18</v>
      </c>
      <c r="U32" s="36" t="s">
        <v>58</v>
      </c>
      <c r="V32" s="36" t="s">
        <v>59</v>
      </c>
      <c r="W32" s="36" t="s">
        <v>60</v>
      </c>
    </row>
    <row r="33" spans="1:26" x14ac:dyDescent="0.25">
      <c r="A33" s="1">
        <v>42849</v>
      </c>
      <c r="B33">
        <v>102.571686</v>
      </c>
      <c r="C33">
        <v>187.030777</v>
      </c>
      <c r="D33">
        <v>76.653396999999998</v>
      </c>
      <c r="E33">
        <v>2384.1999510000001</v>
      </c>
      <c r="G33">
        <f t="shared" si="1"/>
        <v>1.5978130511512756E-2</v>
      </c>
      <c r="H33">
        <f t="shared" si="2"/>
        <v>2.3855851723822319E-2</v>
      </c>
      <c r="I33">
        <f t="shared" si="3"/>
        <v>1.0184470578538107E-3</v>
      </c>
      <c r="J33">
        <f t="shared" si="4"/>
        <v>1.5119071010659235E-2</v>
      </c>
      <c r="O33" s="43"/>
      <c r="R33" s="34" t="s">
        <v>65</v>
      </c>
      <c r="S33" s="34">
        <v>-2.7281245540460063E-4</v>
      </c>
      <c r="T33" s="34">
        <v>2.1232091835854364E-3</v>
      </c>
      <c r="U33" s="34">
        <v>-0.12849061576867604</v>
      </c>
      <c r="V33" s="34">
        <v>0.89801373132340134</v>
      </c>
      <c r="W33" s="34">
        <v>-4.4841878039834793E-3</v>
      </c>
    </row>
    <row r="34" spans="1:26" ht="15.75" thickBot="1" x14ac:dyDescent="0.3">
      <c r="A34" s="1">
        <v>42856</v>
      </c>
      <c r="B34">
        <v>102.543053</v>
      </c>
      <c r="C34">
        <v>189.712479</v>
      </c>
      <c r="D34">
        <v>76.702133000000003</v>
      </c>
      <c r="E34">
        <v>2399.290039</v>
      </c>
      <c r="G34">
        <f t="shared" si="1"/>
        <v>-2.7915110998566472E-4</v>
      </c>
      <c r="H34">
        <f t="shared" si="2"/>
        <v>1.4338292568821354E-2</v>
      </c>
      <c r="I34">
        <f t="shared" si="3"/>
        <v>6.3579700192550881E-4</v>
      </c>
      <c r="J34">
        <f t="shared" si="4"/>
        <v>6.3292040559226326E-3</v>
      </c>
      <c r="O34" s="54"/>
      <c r="R34" s="35" t="s">
        <v>64</v>
      </c>
      <c r="S34" s="35">
        <v>1.3765823952170866</v>
      </c>
      <c r="T34" s="35">
        <v>0.14186821189304272</v>
      </c>
      <c r="U34" s="35">
        <v>9.7032476609694616</v>
      </c>
      <c r="V34" s="35">
        <v>3.6966316321006711E-16</v>
      </c>
      <c r="W34" s="35">
        <v>1.0951874695864423</v>
      </c>
    </row>
    <row r="35" spans="1:26" x14ac:dyDescent="0.25">
      <c r="A35" s="1">
        <v>42863</v>
      </c>
      <c r="B35">
        <v>99.393165999999994</v>
      </c>
      <c r="C35">
        <v>188.96319600000001</v>
      </c>
      <c r="D35">
        <v>75.356987000000004</v>
      </c>
      <c r="E35">
        <v>2390.8999020000001</v>
      </c>
      <c r="G35">
        <f t="shared" si="1"/>
        <v>-3.0717702543925696E-2</v>
      </c>
      <c r="H35">
        <f t="shared" si="2"/>
        <v>-3.9495714986677033E-3</v>
      </c>
      <c r="I35">
        <f t="shared" si="3"/>
        <v>-1.7537269791441101E-2</v>
      </c>
      <c r="J35">
        <f t="shared" si="4"/>
        <v>-3.4969248667813257E-3</v>
      </c>
      <c r="O35" s="34"/>
    </row>
    <row r="36" spans="1:26" ht="15.75" thickBot="1" x14ac:dyDescent="0.3">
      <c r="A36" s="1">
        <v>42870</v>
      </c>
      <c r="B36">
        <v>99.501250999999996</v>
      </c>
      <c r="C36">
        <v>186.705399</v>
      </c>
      <c r="D36">
        <v>72.683121</v>
      </c>
      <c r="E36">
        <v>2381.7299800000001</v>
      </c>
      <c r="G36">
        <f t="shared" si="1"/>
        <v>1.0874490103274237E-3</v>
      </c>
      <c r="H36">
        <f t="shared" si="2"/>
        <v>-1.1948342575662241E-2</v>
      </c>
      <c r="I36">
        <f t="shared" si="3"/>
        <v>-3.5482655377397254E-2</v>
      </c>
      <c r="J36">
        <f t="shared" si="4"/>
        <v>-3.8353433334157305E-3</v>
      </c>
      <c r="O36" s="34"/>
      <c r="R36" t="s">
        <v>42</v>
      </c>
      <c r="T36" t="s">
        <v>10</v>
      </c>
    </row>
    <row r="37" spans="1:26" x14ac:dyDescent="0.25">
      <c r="A37" s="1">
        <v>42877</v>
      </c>
      <c r="B37">
        <v>101.858414</v>
      </c>
      <c r="C37">
        <v>191.52659600000001</v>
      </c>
      <c r="D37">
        <v>73.916206000000003</v>
      </c>
      <c r="E37">
        <v>2415.820068</v>
      </c>
      <c r="G37">
        <f t="shared" si="1"/>
        <v>2.3689782553588223E-2</v>
      </c>
      <c r="H37">
        <f t="shared" si="2"/>
        <v>2.5822483044531719E-2</v>
      </c>
      <c r="I37">
        <f t="shared" si="3"/>
        <v>1.6965218100637225E-2</v>
      </c>
      <c r="J37">
        <f t="shared" si="4"/>
        <v>1.4313162401390134E-2</v>
      </c>
      <c r="O37" s="43"/>
      <c r="R37" s="37" t="s">
        <v>43</v>
      </c>
      <c r="S37" s="37"/>
      <c r="T37" t="s">
        <v>64</v>
      </c>
      <c r="U37">
        <v>0.54</v>
      </c>
    </row>
    <row r="38" spans="1:26" x14ac:dyDescent="0.25">
      <c r="A38" s="1">
        <v>42884</v>
      </c>
      <c r="B38">
        <v>103.59020200000001</v>
      </c>
      <c r="C38">
        <v>200.25209000000001</v>
      </c>
      <c r="D38">
        <v>73.612831</v>
      </c>
      <c r="E38">
        <v>2439.070068</v>
      </c>
      <c r="G38">
        <f t="shared" si="1"/>
        <v>1.700191404904472E-2</v>
      </c>
      <c r="H38">
        <f t="shared" si="2"/>
        <v>4.555761018172122E-2</v>
      </c>
      <c r="I38">
        <f t="shared" si="3"/>
        <v>-4.1043096827778625E-3</v>
      </c>
      <c r="J38">
        <f t="shared" si="4"/>
        <v>9.6240611244065022E-3</v>
      </c>
      <c r="R38" s="34" t="s">
        <v>44</v>
      </c>
      <c r="S38" s="34">
        <v>0.31236067599390843</v>
      </c>
    </row>
    <row r="39" spans="1:26" x14ac:dyDescent="0.25">
      <c r="A39" s="1">
        <v>42891</v>
      </c>
      <c r="B39">
        <v>102.974464</v>
      </c>
      <c r="C39">
        <v>203.495758</v>
      </c>
      <c r="D39">
        <v>72.105735999999993</v>
      </c>
      <c r="E39">
        <v>2431.7700199999999</v>
      </c>
      <c r="G39">
        <f t="shared" si="1"/>
        <v>-5.9439791419656496E-3</v>
      </c>
      <c r="H39">
        <f t="shared" si="2"/>
        <v>1.6197923327541774E-2</v>
      </c>
      <c r="I39">
        <f t="shared" si="3"/>
        <v>-2.0473265048045808E-2</v>
      </c>
      <c r="J39">
        <f t="shared" si="4"/>
        <v>-2.9929636281363914E-3</v>
      </c>
      <c r="R39" s="34" t="s">
        <v>45</v>
      </c>
      <c r="S39" s="34">
        <v>9.7569191907371428E-2</v>
      </c>
    </row>
    <row r="40" spans="1:26" x14ac:dyDescent="0.25">
      <c r="A40" s="1">
        <v>42898</v>
      </c>
      <c r="B40">
        <v>106.399574</v>
      </c>
      <c r="C40">
        <v>207.53810100000001</v>
      </c>
      <c r="D40">
        <v>70.892227000000005</v>
      </c>
      <c r="E40">
        <v>2433.1499020000001</v>
      </c>
      <c r="G40">
        <f t="shared" si="1"/>
        <v>3.3261741474080342E-2</v>
      </c>
      <c r="H40">
        <f t="shared" si="2"/>
        <v>1.9864507445899848E-2</v>
      </c>
      <c r="I40">
        <f t="shared" si="3"/>
        <v>-1.6829576498601839E-2</v>
      </c>
      <c r="J40">
        <f t="shared" si="4"/>
        <v>5.6743935020642233E-4</v>
      </c>
      <c r="R40" s="34" t="s">
        <v>46</v>
      </c>
      <c r="S40" s="34">
        <v>8.8721831043718211E-2</v>
      </c>
    </row>
    <row r="41" spans="1:26" x14ac:dyDescent="0.25">
      <c r="A41" s="1">
        <v>42905</v>
      </c>
      <c r="B41">
        <v>106.09169</v>
      </c>
      <c r="C41">
        <v>212.31987000000001</v>
      </c>
      <c r="D41">
        <v>67.789963</v>
      </c>
      <c r="E41">
        <v>2438.3000489999999</v>
      </c>
      <c r="G41">
        <f t="shared" si="1"/>
        <v>-2.8936582020525625E-3</v>
      </c>
      <c r="H41">
        <f t="shared" si="2"/>
        <v>2.304043921072596E-2</v>
      </c>
      <c r="I41">
        <f t="shared" si="3"/>
        <v>-4.3760284184611753E-2</v>
      </c>
      <c r="J41">
        <f t="shared" si="4"/>
        <v>2.1166583266269967E-3</v>
      </c>
      <c r="R41" s="34" t="s">
        <v>18</v>
      </c>
      <c r="S41" s="34">
        <v>2.1918382899158893E-2</v>
      </c>
    </row>
    <row r="42" spans="1:26" ht="15.75" thickBot="1" x14ac:dyDescent="0.3">
      <c r="A42" s="1">
        <v>42912</v>
      </c>
      <c r="B42">
        <v>106.399574</v>
      </c>
      <c r="C42">
        <v>214.78106700000001</v>
      </c>
      <c r="D42">
        <v>70.627990999999994</v>
      </c>
      <c r="E42">
        <v>2423.4099120000001</v>
      </c>
      <c r="G42">
        <f t="shared" si="1"/>
        <v>2.9020557595038632E-3</v>
      </c>
      <c r="H42">
        <f t="shared" si="2"/>
        <v>1.1591929667251533E-2</v>
      </c>
      <c r="I42">
        <f t="shared" si="3"/>
        <v>4.1865017687057859E-2</v>
      </c>
      <c r="J42">
        <f t="shared" si="4"/>
        <v>-6.106769757933006E-3</v>
      </c>
      <c r="R42" s="35" t="s">
        <v>47</v>
      </c>
      <c r="S42" s="35">
        <v>104</v>
      </c>
    </row>
    <row r="43" spans="1:26" ht="15.75" thickBot="1" x14ac:dyDescent="0.3">
      <c r="A43" s="1">
        <v>42919</v>
      </c>
      <c r="B43">
        <v>106.178284</v>
      </c>
      <c r="C43">
        <v>215.94721999999999</v>
      </c>
      <c r="D43">
        <v>68.846885999999998</v>
      </c>
      <c r="E43">
        <v>2425.179932</v>
      </c>
      <c r="G43">
        <f t="shared" si="1"/>
        <v>-2.0798015601076747E-3</v>
      </c>
      <c r="H43">
        <f t="shared" si="2"/>
        <v>5.429496260021649E-3</v>
      </c>
      <c r="I43">
        <f t="shared" si="3"/>
        <v>-2.5218117842258803E-2</v>
      </c>
      <c r="J43">
        <f t="shared" si="4"/>
        <v>7.3038407214376377E-4</v>
      </c>
      <c r="R43" t="s">
        <v>48</v>
      </c>
    </row>
    <row r="44" spans="1:26" x14ac:dyDescent="0.25">
      <c r="A44" s="1">
        <v>42926</v>
      </c>
      <c r="B44">
        <v>108.150604</v>
      </c>
      <c r="C44">
        <v>216.49078399999999</v>
      </c>
      <c r="D44">
        <v>68.308632000000003</v>
      </c>
      <c r="E44">
        <v>2459.2700199999999</v>
      </c>
      <c r="G44">
        <f t="shared" si="1"/>
        <v>1.85755497800284E-2</v>
      </c>
      <c r="H44">
        <f t="shared" si="2"/>
        <v>2.5171150617266935E-3</v>
      </c>
      <c r="I44">
        <f t="shared" si="3"/>
        <v>-7.818131382151372E-3</v>
      </c>
      <c r="J44">
        <f t="shared" si="4"/>
        <v>1.4056725255798375E-2</v>
      </c>
      <c r="R44" s="36"/>
      <c r="S44" s="36" t="s">
        <v>52</v>
      </c>
      <c r="T44" s="36" t="s">
        <v>53</v>
      </c>
      <c r="U44" s="36" t="s">
        <v>54</v>
      </c>
      <c r="V44" s="36" t="s">
        <v>55</v>
      </c>
      <c r="W44" s="36" t="s">
        <v>56</v>
      </c>
    </row>
    <row r="45" spans="1:26" x14ac:dyDescent="0.25">
      <c r="A45" s="1">
        <v>42933</v>
      </c>
      <c r="B45">
        <v>108.41037</v>
      </c>
      <c r="C45">
        <v>210.01757799999999</v>
      </c>
      <c r="D45">
        <v>67.447440999999998</v>
      </c>
      <c r="E45">
        <v>2472.540039</v>
      </c>
      <c r="G45">
        <f t="shared" si="1"/>
        <v>2.4018913477357184E-3</v>
      </c>
      <c r="H45">
        <f t="shared" si="2"/>
        <v>-2.9900607685914293E-2</v>
      </c>
      <c r="I45">
        <f t="shared" si="3"/>
        <v>-1.2607352464619748E-2</v>
      </c>
      <c r="J45">
        <f t="shared" si="4"/>
        <v>5.3959178504523475E-3</v>
      </c>
      <c r="R45" s="34" t="s">
        <v>49</v>
      </c>
      <c r="S45" s="34">
        <v>1</v>
      </c>
      <c r="T45" s="34">
        <v>5.2980491817722006E-3</v>
      </c>
      <c r="U45" s="34">
        <v>5.2980491817722006E-3</v>
      </c>
      <c r="V45" s="34">
        <v>11.028056096163743</v>
      </c>
      <c r="W45" s="34">
        <v>1.2459808693876721E-3</v>
      </c>
    </row>
    <row r="46" spans="1:26" x14ac:dyDescent="0.25">
      <c r="A46" s="1">
        <v>42940</v>
      </c>
      <c r="B46">
        <v>105.504807</v>
      </c>
      <c r="C46">
        <v>205.60003699999999</v>
      </c>
      <c r="D46">
        <v>68.112915000000001</v>
      </c>
      <c r="E46">
        <v>2472.1000979999999</v>
      </c>
      <c r="G46">
        <f t="shared" si="1"/>
        <v>-2.6801522769454578E-2</v>
      </c>
      <c r="H46">
        <f t="shared" si="2"/>
        <v>-2.1034148865386904E-2</v>
      </c>
      <c r="I46">
        <f t="shared" si="3"/>
        <v>9.8665566867095489E-3</v>
      </c>
      <c r="J46">
        <f t="shared" si="4"/>
        <v>-1.7793078901084947E-4</v>
      </c>
      <c r="R46" s="34" t="s">
        <v>50</v>
      </c>
      <c r="S46" s="34">
        <v>102</v>
      </c>
      <c r="T46" s="34">
        <v>4.9002381909242387E-2</v>
      </c>
      <c r="U46" s="34">
        <v>4.8041550891414107E-4</v>
      </c>
      <c r="V46" s="34"/>
      <c r="W46" s="34"/>
    </row>
    <row r="47" spans="1:26" ht="15.75" thickBot="1" x14ac:dyDescent="0.3">
      <c r="A47" s="1">
        <v>42947</v>
      </c>
      <c r="B47">
        <v>107.80424499999999</v>
      </c>
      <c r="C47">
        <v>206.86502100000001</v>
      </c>
      <c r="D47">
        <v>68.660942000000006</v>
      </c>
      <c r="E47">
        <v>2476.830078</v>
      </c>
      <c r="G47">
        <f t="shared" si="1"/>
        <v>2.1794627803072508E-2</v>
      </c>
      <c r="H47">
        <f t="shared" si="2"/>
        <v>6.152644807160268E-3</v>
      </c>
      <c r="I47">
        <f t="shared" si="3"/>
        <v>8.0458603188544586E-3</v>
      </c>
      <c r="J47">
        <f t="shared" si="4"/>
        <v>1.9133448535626485E-3</v>
      </c>
      <c r="R47" s="35" t="s">
        <v>51</v>
      </c>
      <c r="S47" s="35">
        <v>103</v>
      </c>
      <c r="T47" s="35">
        <v>5.4300431091014588E-2</v>
      </c>
      <c r="U47" s="35"/>
      <c r="V47" s="35"/>
      <c r="W47" s="35"/>
    </row>
    <row r="48" spans="1:26" x14ac:dyDescent="0.25">
      <c r="A48" s="1">
        <v>42954</v>
      </c>
      <c r="B48">
        <v>107.217361</v>
      </c>
      <c r="C48">
        <v>202.46717799999999</v>
      </c>
      <c r="D48">
        <v>69.551506000000003</v>
      </c>
      <c r="E48">
        <v>2441.320068</v>
      </c>
      <c r="G48">
        <f t="shared" si="1"/>
        <v>-5.4439785743131131E-3</v>
      </c>
      <c r="H48">
        <f t="shared" si="2"/>
        <v>-2.1259481079694109E-2</v>
      </c>
      <c r="I48">
        <f t="shared" si="3"/>
        <v>1.2970459974172677E-2</v>
      </c>
      <c r="J48">
        <f t="shared" si="4"/>
        <v>-1.4336877735542375E-2</v>
      </c>
      <c r="R48" s="36"/>
      <c r="S48" s="36" t="s">
        <v>57</v>
      </c>
      <c r="T48" s="36" t="s">
        <v>18</v>
      </c>
      <c r="U48" s="36" t="s">
        <v>58</v>
      </c>
      <c r="V48" s="36" t="s">
        <v>59</v>
      </c>
      <c r="W48" s="36" t="s">
        <v>60</v>
      </c>
      <c r="X48" s="36" t="s">
        <v>61</v>
      </c>
      <c r="Y48" s="36" t="s">
        <v>62</v>
      </c>
      <c r="Z48" s="36" t="s">
        <v>63</v>
      </c>
    </row>
    <row r="49" spans="1:26" x14ac:dyDescent="0.25">
      <c r="A49" s="1">
        <v>42961</v>
      </c>
      <c r="B49">
        <v>109.856506</v>
      </c>
      <c r="C49">
        <v>203.58395400000001</v>
      </c>
      <c r="D49">
        <v>69.270583999999999</v>
      </c>
      <c r="E49">
        <v>2425.5500489999999</v>
      </c>
      <c r="G49">
        <f t="shared" si="1"/>
        <v>2.4614903550927769E-2</v>
      </c>
      <c r="H49">
        <f t="shared" si="2"/>
        <v>5.5158372385673005E-3</v>
      </c>
      <c r="I49">
        <f t="shared" si="3"/>
        <v>-4.0390498517746121E-3</v>
      </c>
      <c r="J49">
        <f t="shared" si="4"/>
        <v>-6.4596278082125203E-3</v>
      </c>
      <c r="O49" s="43"/>
      <c r="R49" s="34" t="s">
        <v>65</v>
      </c>
      <c r="S49" s="34">
        <v>2.819137531018031E-3</v>
      </c>
      <c r="T49" s="34">
        <v>2.1929613948814767E-3</v>
      </c>
      <c r="U49" s="34">
        <v>1.2855390603765724</v>
      </c>
      <c r="V49" s="34">
        <v>0.20151502476060973</v>
      </c>
      <c r="W49" s="34">
        <v>-1.5305909979408203E-3</v>
      </c>
      <c r="X49" s="34">
        <v>7.1688660599768823E-3</v>
      </c>
      <c r="Y49" s="34">
        <v>-1.5305909979408203E-3</v>
      </c>
      <c r="Z49" s="34">
        <v>7.1688660599768823E-3</v>
      </c>
    </row>
    <row r="50" spans="1:26" ht="15.75" thickBot="1" x14ac:dyDescent="0.3">
      <c r="A50" s="1">
        <v>42968</v>
      </c>
      <c r="B50">
        <v>109.91467299999999</v>
      </c>
      <c r="C50">
        <v>205.32330300000001</v>
      </c>
      <c r="D50">
        <v>70.450171999999995</v>
      </c>
      <c r="E50">
        <v>2443.0500489999999</v>
      </c>
      <c r="G50">
        <f t="shared" si="1"/>
        <v>5.294816130416713E-4</v>
      </c>
      <c r="H50">
        <f t="shared" si="2"/>
        <v>8.5436448493381167E-3</v>
      </c>
      <c r="I50">
        <f t="shared" si="3"/>
        <v>1.7028700090069959E-2</v>
      </c>
      <c r="J50">
        <f t="shared" si="4"/>
        <v>7.2148583399525013E-3</v>
      </c>
      <c r="O50" s="54"/>
      <c r="R50" s="35" t="s">
        <v>64</v>
      </c>
      <c r="S50" s="35">
        <v>0.48660075740798336</v>
      </c>
      <c r="T50" s="35">
        <v>0.14652890268538582</v>
      </c>
      <c r="U50" s="35">
        <v>3.3208517124622876</v>
      </c>
      <c r="V50" s="35">
        <v>1.2459808693876995E-3</v>
      </c>
      <c r="W50" s="35">
        <v>0.19596137368909877</v>
      </c>
      <c r="X50" s="35">
        <v>0.7772401411268679</v>
      </c>
      <c r="Y50" s="35">
        <v>0.19596137368909877</v>
      </c>
      <c r="Z50" s="35">
        <v>0.7772401411268679</v>
      </c>
    </row>
    <row r="51" spans="1:26" x14ac:dyDescent="0.25">
      <c r="A51" s="1">
        <v>42975</v>
      </c>
      <c r="B51">
        <v>110.87423699999999</v>
      </c>
      <c r="C51">
        <v>212.52783199999999</v>
      </c>
      <c r="D51">
        <v>71.148078999999996</v>
      </c>
      <c r="E51">
        <v>2476.5500489999999</v>
      </c>
      <c r="G51">
        <f t="shared" si="1"/>
        <v>8.7300810147521446E-3</v>
      </c>
      <c r="H51">
        <f t="shared" si="2"/>
        <v>3.508870593222424E-2</v>
      </c>
      <c r="I51">
        <f t="shared" si="3"/>
        <v>9.906391711861362E-3</v>
      </c>
      <c r="J51">
        <f t="shared" si="4"/>
        <v>1.3712367462022534E-2</v>
      </c>
      <c r="O51" s="34"/>
    </row>
    <row r="52" spans="1:26" x14ac:dyDescent="0.25">
      <c r="A52" s="1">
        <v>42982</v>
      </c>
      <c r="B52">
        <v>111.51396200000001</v>
      </c>
      <c r="C52">
        <v>208.011383</v>
      </c>
      <c r="D52">
        <v>71.157905999999997</v>
      </c>
      <c r="E52">
        <v>2461.429932</v>
      </c>
      <c r="G52">
        <f t="shared" si="1"/>
        <v>5.7698255005804722E-3</v>
      </c>
      <c r="H52">
        <f t="shared" si="2"/>
        <v>-2.1251094303733287E-2</v>
      </c>
      <c r="I52">
        <f t="shared" si="3"/>
        <v>1.381203841075429E-4</v>
      </c>
      <c r="J52">
        <f t="shared" si="4"/>
        <v>-6.1053145306331214E-3</v>
      </c>
      <c r="O52" s="34"/>
    </row>
    <row r="53" spans="1:26" x14ac:dyDescent="0.25">
      <c r="A53" s="1">
        <v>42989</v>
      </c>
      <c r="B53">
        <v>114.27636699999999</v>
      </c>
      <c r="C53">
        <v>212.80838</v>
      </c>
      <c r="D53">
        <v>72.484924000000007</v>
      </c>
      <c r="E53">
        <v>2500.2299800000001</v>
      </c>
      <c r="G53">
        <f t="shared" si="1"/>
        <v>2.4771830813436591E-2</v>
      </c>
      <c r="H53">
        <f t="shared" si="2"/>
        <v>2.3061223529291297E-2</v>
      </c>
      <c r="I53">
        <f t="shared" si="3"/>
        <v>1.8648918645807422E-2</v>
      </c>
      <c r="J53">
        <f t="shared" si="4"/>
        <v>1.5763214502097833E-2</v>
      </c>
      <c r="O53" s="43"/>
    </row>
    <row r="54" spans="1:26" x14ac:dyDescent="0.25">
      <c r="A54" s="1">
        <v>42996</v>
      </c>
      <c r="B54">
        <v>114.05342899999999</v>
      </c>
      <c r="C54">
        <v>217.929733</v>
      </c>
      <c r="D54">
        <v>71.216896000000006</v>
      </c>
      <c r="E54">
        <v>2502.219971</v>
      </c>
      <c r="G54">
        <f t="shared" si="1"/>
        <v>-1.9508670589781785E-3</v>
      </c>
      <c r="H54">
        <f t="shared" si="2"/>
        <v>2.4065560764101379E-2</v>
      </c>
      <c r="I54">
        <f t="shared" si="3"/>
        <v>-1.7493679099394477E-2</v>
      </c>
      <c r="J54">
        <f t="shared" si="4"/>
        <v>7.9592318143473229E-4</v>
      </c>
      <c r="O54" s="43"/>
    </row>
    <row r="55" spans="1:26" x14ac:dyDescent="0.25">
      <c r="A55" s="1">
        <v>43003</v>
      </c>
      <c r="B55">
        <v>116.39904799999999</v>
      </c>
      <c r="C55">
        <v>223.45723000000001</v>
      </c>
      <c r="D55">
        <v>72.475104999999999</v>
      </c>
      <c r="E55">
        <v>2519.360107</v>
      </c>
      <c r="G55">
        <f t="shared" si="1"/>
        <v>2.0565966499788368E-2</v>
      </c>
      <c r="H55">
        <f t="shared" si="2"/>
        <v>2.5363666186843936E-2</v>
      </c>
      <c r="I55">
        <f t="shared" si="3"/>
        <v>1.766728221347913E-2</v>
      </c>
      <c r="J55">
        <f t="shared" si="4"/>
        <v>6.8499717045860109E-3</v>
      </c>
      <c r="O55" s="43"/>
    </row>
    <row r="56" spans="1:26" x14ac:dyDescent="0.25">
      <c r="A56" s="1">
        <v>43010</v>
      </c>
      <c r="B56">
        <v>114.082504</v>
      </c>
      <c r="C56">
        <v>218.722229</v>
      </c>
      <c r="D56">
        <v>72.347313</v>
      </c>
      <c r="E56">
        <v>2549.330078</v>
      </c>
      <c r="G56">
        <f t="shared" si="1"/>
        <v>-1.9901743526287152E-2</v>
      </c>
      <c r="H56">
        <f t="shared" si="2"/>
        <v>-2.1189741768480763E-2</v>
      </c>
      <c r="I56">
        <f t="shared" si="3"/>
        <v>-1.7632537407155091E-3</v>
      </c>
      <c r="J56">
        <f t="shared" si="4"/>
        <v>1.1895866302212621E-2</v>
      </c>
      <c r="O56" s="43"/>
    </row>
    <row r="57" spans="1:26" x14ac:dyDescent="0.25">
      <c r="A57" s="1">
        <v>43017</v>
      </c>
      <c r="B57">
        <v>114.722221</v>
      </c>
      <c r="C57">
        <v>220.12884500000001</v>
      </c>
      <c r="D57">
        <v>70.843361000000002</v>
      </c>
      <c r="E57">
        <v>2553.169922</v>
      </c>
      <c r="G57">
        <f t="shared" si="1"/>
        <v>5.6074943796815546E-3</v>
      </c>
      <c r="H57">
        <f t="shared" si="2"/>
        <v>6.43106101483637E-3</v>
      </c>
      <c r="I57">
        <f t="shared" si="3"/>
        <v>-2.0787945503933258E-2</v>
      </c>
      <c r="J57">
        <f t="shared" si="4"/>
        <v>1.5062168815003218E-3</v>
      </c>
      <c r="O57" s="43"/>
    </row>
    <row r="58" spans="1:26" x14ac:dyDescent="0.25">
      <c r="A58" s="1">
        <v>43024</v>
      </c>
      <c r="B58">
        <v>116.079193</v>
      </c>
      <c r="C58">
        <v>222.95204200000001</v>
      </c>
      <c r="D58">
        <v>70.863014000000007</v>
      </c>
      <c r="E58">
        <v>2575.209961</v>
      </c>
      <c r="G58">
        <f t="shared" si="1"/>
        <v>1.1828327486790968E-2</v>
      </c>
      <c r="H58">
        <f t="shared" si="2"/>
        <v>1.2825202439961991E-2</v>
      </c>
      <c r="I58">
        <f t="shared" si="3"/>
        <v>2.774148448434488E-4</v>
      </c>
      <c r="J58">
        <f t="shared" si="4"/>
        <v>8.6324215282682637E-3</v>
      </c>
      <c r="O58" s="43"/>
    </row>
    <row r="59" spans="1:26" x14ac:dyDescent="0.25">
      <c r="A59" s="1">
        <v>43031</v>
      </c>
      <c r="B59">
        <v>117.03877300000001</v>
      </c>
      <c r="C59">
        <v>228.30119300000001</v>
      </c>
      <c r="D59">
        <v>69.339393999999999</v>
      </c>
      <c r="E59">
        <v>2581.070068</v>
      </c>
      <c r="G59">
        <f t="shared" si="1"/>
        <v>8.2665977872538043E-3</v>
      </c>
      <c r="H59">
        <f t="shared" si="2"/>
        <v>2.3992383976460863E-2</v>
      </c>
      <c r="I59">
        <f t="shared" si="3"/>
        <v>-2.1500920070941509E-2</v>
      </c>
      <c r="J59">
        <f t="shared" si="4"/>
        <v>2.2755841615820227E-3</v>
      </c>
      <c r="O59" s="43"/>
    </row>
    <row r="60" spans="1:26" x14ac:dyDescent="0.25">
      <c r="A60" s="1">
        <v>43038</v>
      </c>
      <c r="B60">
        <v>111.911354</v>
      </c>
      <c r="C60">
        <v>222.12983700000001</v>
      </c>
      <c r="D60">
        <v>67.432411000000002</v>
      </c>
      <c r="E60">
        <v>2587.8400879999999</v>
      </c>
      <c r="G60">
        <f t="shared" si="1"/>
        <v>-4.3809575823218871E-2</v>
      </c>
      <c r="H60">
        <f t="shared" si="2"/>
        <v>-2.7031641485990798E-2</v>
      </c>
      <c r="I60">
        <f t="shared" si="3"/>
        <v>-2.7502158441130797E-2</v>
      </c>
      <c r="J60">
        <f t="shared" si="4"/>
        <v>2.6229508775970078E-3</v>
      </c>
      <c r="O60" s="43"/>
    </row>
    <row r="61" spans="1:26" x14ac:dyDescent="0.25">
      <c r="A61" s="1">
        <v>43045</v>
      </c>
      <c r="B61">
        <v>109.749886</v>
      </c>
      <c r="C61">
        <v>216.097137</v>
      </c>
      <c r="D61">
        <v>69.024840999999995</v>
      </c>
      <c r="E61">
        <v>2582.3000489999999</v>
      </c>
      <c r="G61">
        <f t="shared" si="1"/>
        <v>-1.9314108200317204E-2</v>
      </c>
      <c r="H61">
        <f t="shared" si="2"/>
        <v>-2.7158440673595852E-2</v>
      </c>
      <c r="I61">
        <f t="shared" si="3"/>
        <v>2.3615201894531035E-2</v>
      </c>
      <c r="J61">
        <f t="shared" si="4"/>
        <v>-2.1407964988600092E-3</v>
      </c>
      <c r="O61" s="43"/>
    </row>
    <row r="62" spans="1:26" x14ac:dyDescent="0.25">
      <c r="A62" s="1">
        <v>43052</v>
      </c>
      <c r="B62">
        <v>110.282089</v>
      </c>
      <c r="C62">
        <v>213.967377</v>
      </c>
      <c r="D62">
        <v>70.132103000000001</v>
      </c>
      <c r="E62">
        <v>2578.8500979999999</v>
      </c>
      <c r="G62">
        <f t="shared" si="1"/>
        <v>4.8492351053557314E-3</v>
      </c>
      <c r="H62">
        <f t="shared" si="2"/>
        <v>-9.8555678689995485E-3</v>
      </c>
      <c r="I62">
        <f t="shared" si="3"/>
        <v>1.6041500189765134E-2</v>
      </c>
      <c r="J62">
        <f t="shared" si="4"/>
        <v>-1.3359992775959784E-3</v>
      </c>
      <c r="O62" s="43"/>
    </row>
    <row r="63" spans="1:26" x14ac:dyDescent="0.25">
      <c r="A63" s="1">
        <v>43059</v>
      </c>
      <c r="B63">
        <v>110.47737100000001</v>
      </c>
      <c r="C63">
        <v>214.95796200000001</v>
      </c>
      <c r="D63">
        <v>69.983986000000002</v>
      </c>
      <c r="E63">
        <v>2602.419922</v>
      </c>
      <c r="G63">
        <f t="shared" si="1"/>
        <v>1.7707499175139141E-3</v>
      </c>
      <c r="H63">
        <f t="shared" si="2"/>
        <v>4.6296076247174245E-3</v>
      </c>
      <c r="I63">
        <f t="shared" si="3"/>
        <v>-2.1119714604879158E-3</v>
      </c>
      <c r="J63">
        <f t="shared" si="4"/>
        <v>9.13966423185264E-3</v>
      </c>
      <c r="O63" s="43"/>
    </row>
    <row r="64" spans="1:26" x14ac:dyDescent="0.25">
      <c r="A64" s="1">
        <v>43066</v>
      </c>
      <c r="B64">
        <v>117.478638</v>
      </c>
      <c r="C64">
        <v>228.66772499999999</v>
      </c>
      <c r="D64">
        <v>74.407982000000004</v>
      </c>
      <c r="E64">
        <v>2642.219971</v>
      </c>
      <c r="G64">
        <f t="shared" si="1"/>
        <v>6.3372860311818879E-2</v>
      </c>
      <c r="H64">
        <f t="shared" si="2"/>
        <v>6.3778809923774604E-2</v>
      </c>
      <c r="I64">
        <f t="shared" si="3"/>
        <v>6.3214404506768185E-2</v>
      </c>
      <c r="J64">
        <f t="shared" si="4"/>
        <v>1.5293476914906456E-2</v>
      </c>
      <c r="O64" s="43"/>
    </row>
    <row r="65" spans="1:15" x14ac:dyDescent="0.25">
      <c r="A65" s="1">
        <v>43073</v>
      </c>
      <c r="B65">
        <v>116.746284</v>
      </c>
      <c r="C65">
        <v>238.46466100000001</v>
      </c>
      <c r="D65">
        <v>72.956351999999995</v>
      </c>
      <c r="E65">
        <v>2651.5</v>
      </c>
      <c r="G65">
        <f t="shared" si="1"/>
        <v>-6.2339333556113985E-3</v>
      </c>
      <c r="H65">
        <f t="shared" si="2"/>
        <v>4.2843545148315121E-2</v>
      </c>
      <c r="I65">
        <f t="shared" si="3"/>
        <v>-1.9509062885215811E-2</v>
      </c>
      <c r="J65">
        <f t="shared" si="4"/>
        <v>3.51220909002814E-3</v>
      </c>
      <c r="O65" s="43"/>
    </row>
    <row r="66" spans="1:15" x14ac:dyDescent="0.25">
      <c r="A66" s="1">
        <v>43080</v>
      </c>
      <c r="B66">
        <v>115.223</v>
      </c>
      <c r="C66">
        <v>238.28895600000001</v>
      </c>
      <c r="D66">
        <v>73.242728999999997</v>
      </c>
      <c r="E66">
        <v>2675.8100589999999</v>
      </c>
      <c r="G66">
        <f t="shared" si="1"/>
        <v>-1.3047815723196798E-2</v>
      </c>
      <c r="H66">
        <f t="shared" si="2"/>
        <v>-7.3681777108258739E-4</v>
      </c>
      <c r="I66">
        <f t="shared" si="3"/>
        <v>3.9253196212443164E-3</v>
      </c>
      <c r="J66">
        <f t="shared" si="4"/>
        <v>9.1684174995285694E-3</v>
      </c>
      <c r="O66" s="54"/>
    </row>
    <row r="67" spans="1:15" x14ac:dyDescent="0.25">
      <c r="A67" s="1">
        <v>43087</v>
      </c>
      <c r="B67">
        <v>115.847939</v>
      </c>
      <c r="C67">
        <v>248.185822</v>
      </c>
      <c r="D67">
        <v>75.296729999999997</v>
      </c>
      <c r="E67">
        <v>2683.3400879999999</v>
      </c>
      <c r="G67">
        <f t="shared" si="1"/>
        <v>5.4237348446055655E-3</v>
      </c>
      <c r="H67">
        <f t="shared" si="2"/>
        <v>4.1533045283055348E-2</v>
      </c>
      <c r="I67">
        <f t="shared" si="3"/>
        <v>2.804375298468198E-2</v>
      </c>
      <c r="J67">
        <f t="shared" si="4"/>
        <v>2.8141119264699643E-3</v>
      </c>
      <c r="O67" s="34"/>
    </row>
    <row r="68" spans="1:15" x14ac:dyDescent="0.25">
      <c r="A68" s="1">
        <v>43094</v>
      </c>
      <c r="B68">
        <v>116.34594</v>
      </c>
      <c r="C68">
        <v>247.70931999999999</v>
      </c>
      <c r="D68">
        <v>75.504097000000002</v>
      </c>
      <c r="E68">
        <v>2673.610107</v>
      </c>
      <c r="G68">
        <f t="shared" si="1"/>
        <v>4.298747170633721E-3</v>
      </c>
      <c r="H68">
        <f t="shared" si="2"/>
        <v>-1.9199404549387067E-3</v>
      </c>
      <c r="I68">
        <f t="shared" si="3"/>
        <v>2.7539974179491278E-3</v>
      </c>
      <c r="J68">
        <f t="shared" si="4"/>
        <v>-3.6260707479878196E-3</v>
      </c>
      <c r="O68" s="34"/>
    </row>
    <row r="69" spans="1:15" x14ac:dyDescent="0.25">
      <c r="A69" s="1">
        <v>43101</v>
      </c>
      <c r="B69">
        <v>124.616608</v>
      </c>
      <c r="C69">
        <v>263.969177</v>
      </c>
      <c r="D69">
        <v>76.185485999999997</v>
      </c>
      <c r="E69">
        <v>2743.1499020000001</v>
      </c>
      <c r="G69">
        <f t="shared" ref="G69:G107" si="5">B69/B68-1</f>
        <v>7.1086863881971274E-2</v>
      </c>
      <c r="H69">
        <f t="shared" ref="H69:H107" si="6">C69/C68-1</f>
        <v>6.5640876976288176E-2</v>
      </c>
      <c r="I69">
        <f t="shared" ref="I69:I107" si="7">D69/D68-1</f>
        <v>9.0245301523173005E-3</v>
      </c>
      <c r="J69">
        <f t="shared" ref="J69:J107" si="8">E69/E68-1</f>
        <v>2.6009699326738911E-2</v>
      </c>
      <c r="O69" s="43"/>
    </row>
    <row r="70" spans="1:15" x14ac:dyDescent="0.25">
      <c r="A70" s="1">
        <v>43108</v>
      </c>
      <c r="B70">
        <v>130.934326</v>
      </c>
      <c r="C70">
        <v>269.855682</v>
      </c>
      <c r="D70">
        <v>77.301345999999995</v>
      </c>
      <c r="E70">
        <v>2786.23999</v>
      </c>
      <c r="G70">
        <f t="shared" si="5"/>
        <v>5.0697239327843091E-2</v>
      </c>
      <c r="H70">
        <f t="shared" si="6"/>
        <v>2.2299971030329768E-2</v>
      </c>
      <c r="I70">
        <f t="shared" si="7"/>
        <v>1.464662179880305E-2</v>
      </c>
      <c r="J70">
        <f t="shared" si="8"/>
        <v>1.5708251294828335E-2</v>
      </c>
    </row>
    <row r="71" spans="1:15" x14ac:dyDescent="0.25">
      <c r="A71" s="1">
        <v>43115</v>
      </c>
      <c r="B71">
        <v>129.948105</v>
      </c>
      <c r="C71">
        <v>272.30755599999998</v>
      </c>
      <c r="D71">
        <v>77.903724999999994</v>
      </c>
      <c r="E71">
        <v>2810.3000489999999</v>
      </c>
      <c r="G71">
        <f t="shared" si="5"/>
        <v>-7.5321806750661136E-3</v>
      </c>
      <c r="H71">
        <f t="shared" si="6"/>
        <v>9.0858713139860825E-3</v>
      </c>
      <c r="I71">
        <f t="shared" si="7"/>
        <v>7.792606871295682E-3</v>
      </c>
      <c r="J71">
        <f t="shared" si="8"/>
        <v>8.6353146485418364E-3</v>
      </c>
    </row>
    <row r="72" spans="1:15" x14ac:dyDescent="0.25">
      <c r="A72" s="1">
        <v>43122</v>
      </c>
      <c r="B72">
        <v>129.596588</v>
      </c>
      <c r="C72">
        <v>266.87768599999998</v>
      </c>
      <c r="D72">
        <v>79.503471000000005</v>
      </c>
      <c r="E72">
        <v>2872.8701169999999</v>
      </c>
      <c r="G72">
        <f t="shared" si="5"/>
        <v>-2.7050567609278042E-3</v>
      </c>
      <c r="H72">
        <f t="shared" si="6"/>
        <v>-1.9940210546342652E-2</v>
      </c>
      <c r="I72">
        <f t="shared" si="7"/>
        <v>2.0534910236962522E-2</v>
      </c>
      <c r="J72">
        <f t="shared" si="8"/>
        <v>2.2264550727337573E-2</v>
      </c>
    </row>
    <row r="73" spans="1:15" x14ac:dyDescent="0.25">
      <c r="A73" s="1">
        <v>43129</v>
      </c>
      <c r="B73">
        <v>113.729012</v>
      </c>
      <c r="C73">
        <v>253.99288899999999</v>
      </c>
      <c r="D73">
        <v>77.488968</v>
      </c>
      <c r="E73">
        <v>2762.1298830000001</v>
      </c>
      <c r="G73">
        <f t="shared" si="5"/>
        <v>-0.12243822345075939</v>
      </c>
      <c r="H73">
        <f t="shared" si="6"/>
        <v>-4.8279783870727955E-2</v>
      </c>
      <c r="I73">
        <f t="shared" si="7"/>
        <v>-2.5338554086525411E-2</v>
      </c>
      <c r="J73">
        <f t="shared" si="8"/>
        <v>-3.8546898916419048E-2</v>
      </c>
    </row>
    <row r="74" spans="1:15" x14ac:dyDescent="0.25">
      <c r="A74" s="1">
        <v>43136</v>
      </c>
      <c r="B74">
        <v>103.88623</v>
      </c>
      <c r="C74">
        <v>233.593658</v>
      </c>
      <c r="D74">
        <v>74.694350999999997</v>
      </c>
      <c r="E74">
        <v>2619.5500489999999</v>
      </c>
      <c r="G74">
        <f t="shared" si="5"/>
        <v>-8.654592022658214E-2</v>
      </c>
      <c r="H74">
        <f t="shared" si="6"/>
        <v>-8.0314181551751962E-2</v>
      </c>
      <c r="I74">
        <f t="shared" si="7"/>
        <v>-3.6064707946555696E-2</v>
      </c>
      <c r="J74">
        <f t="shared" si="8"/>
        <v>-5.1619525525404164E-2</v>
      </c>
    </row>
    <row r="75" spans="1:15" x14ac:dyDescent="0.25">
      <c r="A75" s="1">
        <v>43143</v>
      </c>
      <c r="B75">
        <v>103.895996</v>
      </c>
      <c r="C75">
        <v>242.39857499999999</v>
      </c>
      <c r="D75">
        <v>76.906349000000006</v>
      </c>
      <c r="E75">
        <v>2732.219971</v>
      </c>
      <c r="G75">
        <f t="shared" si="5"/>
        <v>9.4006684042691191E-5</v>
      </c>
      <c r="H75">
        <f t="shared" si="6"/>
        <v>3.7693305012587164E-2</v>
      </c>
      <c r="I75">
        <f t="shared" si="7"/>
        <v>2.9613993165293229E-2</v>
      </c>
      <c r="J75">
        <f t="shared" si="8"/>
        <v>4.3011173633812128E-2</v>
      </c>
    </row>
    <row r="76" spans="1:15" x14ac:dyDescent="0.25">
      <c r="A76" s="1">
        <v>43150</v>
      </c>
      <c r="B76">
        <v>103.998367</v>
      </c>
      <c r="C76">
        <v>250.369675</v>
      </c>
      <c r="D76">
        <v>77.305107000000007</v>
      </c>
      <c r="E76">
        <v>2747.3000489999999</v>
      </c>
      <c r="G76">
        <f t="shared" si="5"/>
        <v>9.8532189825673022E-4</v>
      </c>
      <c r="H76">
        <f t="shared" si="6"/>
        <v>3.2884269224767504E-2</v>
      </c>
      <c r="I76">
        <f t="shared" si="7"/>
        <v>5.1849815416409317E-3</v>
      </c>
      <c r="J76">
        <f t="shared" si="8"/>
        <v>5.5193498913195249E-3</v>
      </c>
    </row>
    <row r="77" spans="1:15" x14ac:dyDescent="0.25">
      <c r="A77" s="1">
        <v>43157</v>
      </c>
      <c r="B77">
        <v>103.762024</v>
      </c>
      <c r="C77">
        <v>239.53971899999999</v>
      </c>
      <c r="D77">
        <v>82.947310999999999</v>
      </c>
      <c r="E77">
        <v>2691.25</v>
      </c>
      <c r="G77">
        <f t="shared" si="5"/>
        <v>-2.2725645297873021E-3</v>
      </c>
      <c r="H77">
        <f t="shared" si="6"/>
        <v>-4.325586155751493E-2</v>
      </c>
      <c r="I77">
        <f t="shared" si="7"/>
        <v>7.2986174121717262E-2</v>
      </c>
      <c r="J77">
        <f t="shared" si="8"/>
        <v>-2.040186656000742E-2</v>
      </c>
    </row>
    <row r="78" spans="1:15" x14ac:dyDescent="0.25">
      <c r="A78" s="1">
        <v>43164</v>
      </c>
      <c r="B78">
        <v>108.695572</v>
      </c>
      <c r="C78">
        <v>245.30708300000001</v>
      </c>
      <c r="D78">
        <v>81.975539999999995</v>
      </c>
      <c r="E78">
        <v>2786.570068</v>
      </c>
      <c r="G78">
        <f t="shared" si="5"/>
        <v>4.7546759496518654E-2</v>
      </c>
      <c r="H78">
        <f t="shared" si="6"/>
        <v>2.4076858836091564E-2</v>
      </c>
      <c r="I78">
        <f t="shared" si="7"/>
        <v>-1.1715521435046949E-2</v>
      </c>
      <c r="J78">
        <f t="shared" si="8"/>
        <v>3.541851110078964E-2</v>
      </c>
    </row>
    <row r="79" spans="1:15" x14ac:dyDescent="0.25">
      <c r="A79" s="1">
        <v>43171</v>
      </c>
      <c r="B79">
        <v>109.217491</v>
      </c>
      <c r="C79">
        <v>250.70233200000001</v>
      </c>
      <c r="D79">
        <v>80.726128000000003</v>
      </c>
      <c r="E79">
        <v>2752.01001</v>
      </c>
      <c r="G79">
        <f t="shared" si="5"/>
        <v>4.8016583417032077E-3</v>
      </c>
      <c r="H79">
        <f t="shared" si="6"/>
        <v>2.199385738894466E-2</v>
      </c>
      <c r="I79">
        <f t="shared" si="7"/>
        <v>-1.5241278069043407E-2</v>
      </c>
      <c r="J79">
        <f t="shared" si="8"/>
        <v>-1.2402364611920458E-2</v>
      </c>
    </row>
    <row r="80" spans="1:15" x14ac:dyDescent="0.25">
      <c r="A80" s="1">
        <v>43178</v>
      </c>
      <c r="B80">
        <v>100.108643</v>
      </c>
      <c r="C80">
        <v>228.27113299999999</v>
      </c>
      <c r="D80">
        <v>79.208977000000004</v>
      </c>
      <c r="E80">
        <v>2588.26001</v>
      </c>
      <c r="G80">
        <f t="shared" si="5"/>
        <v>-8.3401000303147343E-2</v>
      </c>
      <c r="H80">
        <f t="shared" si="6"/>
        <v>-8.9473435771630583E-2</v>
      </c>
      <c r="I80">
        <f t="shared" si="7"/>
        <v>-1.8793803661684372E-2</v>
      </c>
      <c r="J80">
        <f t="shared" si="8"/>
        <v>-5.9501963802813362E-2</v>
      </c>
    </row>
    <row r="81" spans="1:10" x14ac:dyDescent="0.25">
      <c r="A81" s="1">
        <v>43185</v>
      </c>
      <c r="B81">
        <v>103.062866</v>
      </c>
      <c r="C81">
        <v>238.845123</v>
      </c>
      <c r="D81">
        <v>80.874863000000005</v>
      </c>
      <c r="E81">
        <v>2640.8701169999999</v>
      </c>
      <c r="G81">
        <f t="shared" si="5"/>
        <v>2.9510169266803388E-2</v>
      </c>
      <c r="H81">
        <f t="shared" si="6"/>
        <v>4.6322063859033813E-2</v>
      </c>
      <c r="I81">
        <f t="shared" si="7"/>
        <v>2.1031530302430212E-2</v>
      </c>
      <c r="J81">
        <f t="shared" si="8"/>
        <v>2.0326438146374581E-2</v>
      </c>
    </row>
    <row r="82" spans="1:10" x14ac:dyDescent="0.25">
      <c r="A82" s="1">
        <v>43192</v>
      </c>
      <c r="B82">
        <v>103.722633</v>
      </c>
      <c r="C82">
        <v>233.05578600000001</v>
      </c>
      <c r="D82">
        <v>82.739081999999996</v>
      </c>
      <c r="E82">
        <v>2604.469971</v>
      </c>
      <c r="G82">
        <f t="shared" si="5"/>
        <v>6.4015976423554832E-3</v>
      </c>
      <c r="H82">
        <f t="shared" si="6"/>
        <v>-2.4238874661887011E-2</v>
      </c>
      <c r="I82">
        <f t="shared" si="7"/>
        <v>2.3050660376388921E-2</v>
      </c>
      <c r="J82">
        <f t="shared" si="8"/>
        <v>-1.3783391226127484E-2</v>
      </c>
    </row>
    <row r="83" spans="1:10" x14ac:dyDescent="0.25">
      <c r="A83" s="1">
        <v>43199</v>
      </c>
      <c r="B83">
        <v>105.61333500000001</v>
      </c>
      <c r="C83">
        <v>243.20207199999999</v>
      </c>
      <c r="D83">
        <v>80.577385000000007</v>
      </c>
      <c r="E83">
        <v>2656.3000489999999</v>
      </c>
      <c r="G83">
        <f t="shared" si="5"/>
        <v>1.8228442002624412E-2</v>
      </c>
      <c r="H83">
        <f t="shared" si="6"/>
        <v>4.3535868274902967E-2</v>
      </c>
      <c r="I83">
        <f t="shared" si="7"/>
        <v>-2.6126673728383731E-2</v>
      </c>
      <c r="J83">
        <f t="shared" si="8"/>
        <v>1.9900432171271909E-2</v>
      </c>
    </row>
    <row r="84" spans="1:10" x14ac:dyDescent="0.25">
      <c r="A84" s="1">
        <v>43206</v>
      </c>
      <c r="B84">
        <v>106.893501</v>
      </c>
      <c r="C84">
        <v>245.818207</v>
      </c>
      <c r="D84">
        <v>81.787139999999994</v>
      </c>
      <c r="E84">
        <v>2670.139893</v>
      </c>
      <c r="G84">
        <f t="shared" si="5"/>
        <v>1.212125343830861E-2</v>
      </c>
      <c r="H84">
        <f t="shared" si="6"/>
        <v>1.0757042398882311E-2</v>
      </c>
      <c r="I84">
        <f t="shared" si="7"/>
        <v>1.5013579802819255E-2</v>
      </c>
      <c r="J84">
        <f t="shared" si="8"/>
        <v>5.210196041373516E-3</v>
      </c>
    </row>
    <row r="85" spans="1:10" x14ac:dyDescent="0.25">
      <c r="A85" s="1">
        <v>43213</v>
      </c>
      <c r="B85">
        <v>112.25048099999999</v>
      </c>
      <c r="C85">
        <v>249.011292</v>
      </c>
      <c r="D85">
        <v>85.773369000000002</v>
      </c>
      <c r="E85">
        <v>2669.9099120000001</v>
      </c>
      <c r="G85">
        <f t="shared" si="5"/>
        <v>5.0115114107825764E-2</v>
      </c>
      <c r="H85">
        <f t="shared" si="6"/>
        <v>1.2989619601285307E-2</v>
      </c>
      <c r="I85">
        <f t="shared" si="7"/>
        <v>4.8739068269168184E-2</v>
      </c>
      <c r="J85">
        <f t="shared" si="8"/>
        <v>-8.6130693228048116E-5</v>
      </c>
    </row>
    <row r="86" spans="1:10" x14ac:dyDescent="0.25">
      <c r="A86" s="1">
        <v>43220</v>
      </c>
      <c r="B86">
        <v>109.611374</v>
      </c>
      <c r="C86">
        <v>243.649689</v>
      </c>
      <c r="D86">
        <v>82.134192999999996</v>
      </c>
      <c r="E86">
        <v>2663.419922</v>
      </c>
      <c r="G86">
        <f t="shared" si="5"/>
        <v>-2.3510874755182543E-2</v>
      </c>
      <c r="H86">
        <f t="shared" si="6"/>
        <v>-2.1531565725139923E-2</v>
      </c>
      <c r="I86">
        <f t="shared" si="7"/>
        <v>-4.2427807633392711E-2</v>
      </c>
      <c r="J86">
        <f t="shared" si="8"/>
        <v>-2.4307898820220553E-3</v>
      </c>
    </row>
    <row r="87" spans="1:10" x14ac:dyDescent="0.25">
      <c r="A87" s="1">
        <v>43227</v>
      </c>
      <c r="B87">
        <v>113.688194</v>
      </c>
      <c r="C87">
        <v>249.57827800000001</v>
      </c>
      <c r="D87">
        <v>83.363784999999993</v>
      </c>
      <c r="E87">
        <v>2727.719971</v>
      </c>
      <c r="G87">
        <f t="shared" si="5"/>
        <v>3.7193402940099984E-2</v>
      </c>
      <c r="H87">
        <f t="shared" si="6"/>
        <v>2.4332429991322568E-2</v>
      </c>
      <c r="I87">
        <f t="shared" si="7"/>
        <v>1.4970525125875378E-2</v>
      </c>
      <c r="J87">
        <f t="shared" si="8"/>
        <v>2.4141911858839071E-2</v>
      </c>
    </row>
    <row r="88" spans="1:10" x14ac:dyDescent="0.25">
      <c r="A88" s="1">
        <v>43234</v>
      </c>
      <c r="B88">
        <v>113.61927</v>
      </c>
      <c r="C88">
        <v>248.13592499999999</v>
      </c>
      <c r="D88">
        <v>84.077727999999993</v>
      </c>
      <c r="E88">
        <v>2712.969971</v>
      </c>
      <c r="G88">
        <f t="shared" si="5"/>
        <v>-6.0625468287411888E-4</v>
      </c>
      <c r="H88">
        <f t="shared" si="6"/>
        <v>-5.7791607969985836E-3</v>
      </c>
      <c r="I88">
        <f t="shared" si="7"/>
        <v>8.5641864749783636E-3</v>
      </c>
      <c r="J88">
        <f t="shared" si="8"/>
        <v>-5.4074465695951313E-3</v>
      </c>
    </row>
    <row r="89" spans="1:10" x14ac:dyDescent="0.25">
      <c r="A89" s="1">
        <v>43241</v>
      </c>
      <c r="B89">
        <v>114.62222300000001</v>
      </c>
      <c r="C89">
        <v>250.17514</v>
      </c>
      <c r="D89">
        <v>87.769774999999996</v>
      </c>
      <c r="E89">
        <v>2721.330078</v>
      </c>
      <c r="G89">
        <f t="shared" si="5"/>
        <v>8.8273142399173388E-3</v>
      </c>
      <c r="H89">
        <f t="shared" si="6"/>
        <v>8.218136894123651E-3</v>
      </c>
      <c r="I89">
        <f t="shared" si="7"/>
        <v>4.3912306954821734E-2</v>
      </c>
      <c r="J89">
        <f t="shared" si="8"/>
        <v>3.0815331866420603E-3</v>
      </c>
    </row>
    <row r="90" spans="1:10" x14ac:dyDescent="0.25">
      <c r="A90" s="1">
        <v>43248</v>
      </c>
      <c r="B90">
        <v>116.36900300000001</v>
      </c>
      <c r="C90">
        <v>252.26406900000001</v>
      </c>
      <c r="D90">
        <v>90.070853999999997</v>
      </c>
      <c r="E90">
        <v>2734.6201169999999</v>
      </c>
      <c r="G90">
        <f t="shared" si="5"/>
        <v>1.5239453173055306E-2</v>
      </c>
      <c r="H90">
        <f t="shared" si="6"/>
        <v>8.3498664175825077E-3</v>
      </c>
      <c r="I90">
        <f t="shared" si="7"/>
        <v>2.6217214297290958E-2</v>
      </c>
      <c r="J90">
        <f t="shared" si="8"/>
        <v>4.883655645979923E-3</v>
      </c>
    </row>
    <row r="91" spans="1:10" x14ac:dyDescent="0.25">
      <c r="A91" s="1">
        <v>43255</v>
      </c>
      <c r="B91">
        <v>115.723885</v>
      </c>
      <c r="C91">
        <v>258.77957199999997</v>
      </c>
      <c r="D91">
        <v>94.573402000000002</v>
      </c>
      <c r="E91">
        <v>2779.030029</v>
      </c>
      <c r="G91">
        <f t="shared" si="5"/>
        <v>-5.5437271384031206E-3</v>
      </c>
      <c r="H91">
        <f t="shared" si="6"/>
        <v>2.582810554760373E-2</v>
      </c>
      <c r="I91">
        <f t="shared" si="7"/>
        <v>4.9988956471979318E-2</v>
      </c>
      <c r="J91">
        <f t="shared" si="8"/>
        <v>1.6239883457275228E-2</v>
      </c>
    </row>
    <row r="92" spans="1:10" x14ac:dyDescent="0.25">
      <c r="A92" s="1">
        <v>43262</v>
      </c>
      <c r="B92">
        <v>115.89260899999999</v>
      </c>
      <c r="C92">
        <v>263.16632099999998</v>
      </c>
      <c r="D92">
        <v>94.802513000000005</v>
      </c>
      <c r="E92">
        <v>2779.6599120000001</v>
      </c>
      <c r="G92">
        <f t="shared" si="5"/>
        <v>1.457987691996232E-3</v>
      </c>
      <c r="H92">
        <f t="shared" si="6"/>
        <v>1.695168195115504E-2</v>
      </c>
      <c r="I92">
        <f t="shared" si="7"/>
        <v>2.4225733150637918E-3</v>
      </c>
      <c r="J92">
        <f t="shared" si="8"/>
        <v>2.2665570124358325E-4</v>
      </c>
    </row>
    <row r="93" spans="1:10" x14ac:dyDescent="0.25">
      <c r="A93" s="1">
        <v>43269</v>
      </c>
      <c r="B93">
        <v>112.84567300000001</v>
      </c>
      <c r="C93">
        <v>240.49638400000001</v>
      </c>
      <c r="D93">
        <v>94.712860000000006</v>
      </c>
      <c r="E93">
        <v>2754.8798830000001</v>
      </c>
      <c r="G93">
        <f t="shared" si="5"/>
        <v>-2.6291029482302775E-2</v>
      </c>
      <c r="H93">
        <f t="shared" si="6"/>
        <v>-8.6143002318294304E-2</v>
      </c>
      <c r="I93">
        <f t="shared" si="7"/>
        <v>-9.4568168250985796E-4</v>
      </c>
      <c r="J93">
        <f t="shared" si="8"/>
        <v>-8.9147700742175928E-3</v>
      </c>
    </row>
    <row r="94" spans="1:10" x14ac:dyDescent="0.25">
      <c r="A94" s="1">
        <v>43276</v>
      </c>
      <c r="B94">
        <v>105.431808</v>
      </c>
      <c r="C94">
        <v>226.46051</v>
      </c>
      <c r="D94">
        <v>94.812477000000001</v>
      </c>
      <c r="E94">
        <v>2718.3701169999999</v>
      </c>
      <c r="G94">
        <f t="shared" si="5"/>
        <v>-6.5699151796453914E-2</v>
      </c>
      <c r="H94">
        <f t="shared" si="6"/>
        <v>-5.836209994741548E-2</v>
      </c>
      <c r="I94">
        <f t="shared" si="7"/>
        <v>1.0517790297959184E-3</v>
      </c>
      <c r="J94">
        <f t="shared" si="8"/>
        <v>-1.3252761481651887E-2</v>
      </c>
    </row>
    <row r="95" spans="1:10" x14ac:dyDescent="0.25">
      <c r="A95" s="1">
        <v>43283</v>
      </c>
      <c r="B95">
        <v>105.233307</v>
      </c>
      <c r="C95">
        <v>227.66731300000001</v>
      </c>
      <c r="D95">
        <v>95.181053000000006</v>
      </c>
      <c r="E95">
        <v>2759.820068</v>
      </c>
      <c r="G95">
        <f t="shared" si="5"/>
        <v>-1.8827430143283364E-3</v>
      </c>
      <c r="H95">
        <f t="shared" si="6"/>
        <v>5.3289776659073418E-3</v>
      </c>
      <c r="I95">
        <f t="shared" si="7"/>
        <v>3.8874208507388985E-3</v>
      </c>
      <c r="J95">
        <f t="shared" si="8"/>
        <v>1.5248089559542599E-2</v>
      </c>
    </row>
    <row r="96" spans="1:10" x14ac:dyDescent="0.25">
      <c r="A96" s="1">
        <v>43290</v>
      </c>
      <c r="B96">
        <v>108.151222</v>
      </c>
      <c r="C96">
        <v>233.13284300000001</v>
      </c>
      <c r="D96">
        <v>94.961899000000003</v>
      </c>
      <c r="E96">
        <v>2801.3100589999999</v>
      </c>
      <c r="G96">
        <f t="shared" si="5"/>
        <v>2.7728055719089095E-2</v>
      </c>
      <c r="H96">
        <f t="shared" si="6"/>
        <v>2.4006652197805733E-2</v>
      </c>
      <c r="I96">
        <f t="shared" si="7"/>
        <v>-2.302496065051951E-3</v>
      </c>
      <c r="J96">
        <f t="shared" si="8"/>
        <v>1.5033585515619174E-2</v>
      </c>
    </row>
    <row r="97" spans="1:10" x14ac:dyDescent="0.25">
      <c r="A97" s="1">
        <v>43297</v>
      </c>
      <c r="B97">
        <v>111.22792800000001</v>
      </c>
      <c r="C97">
        <v>234.30972299999999</v>
      </c>
      <c r="D97">
        <v>96.695175000000006</v>
      </c>
      <c r="E97">
        <v>2801.830078</v>
      </c>
      <c r="G97">
        <f t="shared" si="5"/>
        <v>2.8448185264148051E-2</v>
      </c>
      <c r="H97">
        <f t="shared" si="6"/>
        <v>5.0481089873724017E-3</v>
      </c>
      <c r="I97">
        <f t="shared" si="7"/>
        <v>1.8252330863770982E-2</v>
      </c>
      <c r="J97">
        <f t="shared" si="8"/>
        <v>1.8563421722261886E-4</v>
      </c>
    </row>
    <row r="98" spans="1:10" x14ac:dyDescent="0.25">
      <c r="A98" s="1">
        <v>43304</v>
      </c>
      <c r="B98">
        <v>117.768417</v>
      </c>
      <c r="C98">
        <v>240.204117</v>
      </c>
      <c r="D98">
        <v>96.177184999999994</v>
      </c>
      <c r="E98">
        <v>2818.820068</v>
      </c>
      <c r="G98">
        <f t="shared" si="5"/>
        <v>5.880257879118278E-2</v>
      </c>
      <c r="H98">
        <f t="shared" si="6"/>
        <v>2.5156420845583005E-2</v>
      </c>
      <c r="I98">
        <f t="shared" si="7"/>
        <v>-5.3569374066494424E-3</v>
      </c>
      <c r="J98">
        <f t="shared" si="8"/>
        <v>6.0638902171139542E-3</v>
      </c>
    </row>
    <row r="99" spans="1:10" x14ac:dyDescent="0.25">
      <c r="A99" s="1">
        <v>43311</v>
      </c>
      <c r="B99">
        <v>118.25473</v>
      </c>
      <c r="C99">
        <v>242.677582</v>
      </c>
      <c r="D99">
        <v>97.213165000000004</v>
      </c>
      <c r="E99">
        <v>2840.3500979999999</v>
      </c>
      <c r="G99">
        <f t="shared" si="5"/>
        <v>4.1294008392758208E-3</v>
      </c>
      <c r="H99">
        <f t="shared" si="6"/>
        <v>1.0297346402268426E-2</v>
      </c>
      <c r="I99">
        <f t="shared" si="7"/>
        <v>1.0771577479627981E-2</v>
      </c>
      <c r="J99">
        <f t="shared" si="8"/>
        <v>7.6379582522541067E-3</v>
      </c>
    </row>
    <row r="100" spans="1:10" x14ac:dyDescent="0.25">
      <c r="A100" s="1">
        <v>43318</v>
      </c>
      <c r="B100">
        <v>118.373825</v>
      </c>
      <c r="C100">
        <v>241.121689</v>
      </c>
      <c r="D100">
        <v>100.31115699999999</v>
      </c>
      <c r="E100">
        <v>2833.280029</v>
      </c>
      <c r="G100">
        <f t="shared" si="5"/>
        <v>1.0071055931546447E-3</v>
      </c>
      <c r="H100">
        <f t="shared" si="6"/>
        <v>-6.4113585901807157E-3</v>
      </c>
      <c r="I100">
        <f t="shared" si="7"/>
        <v>3.1868029397047026E-2</v>
      </c>
      <c r="J100">
        <f t="shared" si="8"/>
        <v>-2.4891540676545976E-3</v>
      </c>
    </row>
    <row r="101" spans="1:10" x14ac:dyDescent="0.25">
      <c r="A101" s="1">
        <v>43325</v>
      </c>
      <c r="B101">
        <v>120.88481899999999</v>
      </c>
      <c r="C101">
        <v>246.288025</v>
      </c>
      <c r="D101">
        <v>99.962508999999997</v>
      </c>
      <c r="E101">
        <v>2850.1298830000001</v>
      </c>
      <c r="G101">
        <f t="shared" si="5"/>
        <v>2.1212409077767003E-2</v>
      </c>
      <c r="H101">
        <f t="shared" si="6"/>
        <v>2.1426259999364872E-2</v>
      </c>
      <c r="I101">
        <f t="shared" si="7"/>
        <v>-3.4756652243578268E-3</v>
      </c>
      <c r="J101">
        <f t="shared" si="8"/>
        <v>5.9471191790199107E-3</v>
      </c>
    </row>
    <row r="102" spans="1:10" x14ac:dyDescent="0.25">
      <c r="A102" s="1">
        <v>43332</v>
      </c>
      <c r="B102">
        <v>122.739998</v>
      </c>
      <c r="C102">
        <v>244.37309300000001</v>
      </c>
      <c r="D102">
        <v>108.05999799999999</v>
      </c>
      <c r="E102">
        <v>2874.6899410000001</v>
      </c>
      <c r="G102">
        <f t="shared" si="5"/>
        <v>1.5346666482579652E-2</v>
      </c>
      <c r="H102">
        <f t="shared" si="6"/>
        <v>-7.7751729910537914E-3</v>
      </c>
      <c r="I102">
        <f t="shared" si="7"/>
        <v>8.1005259681907305E-2</v>
      </c>
      <c r="J102">
        <f t="shared" si="8"/>
        <v>8.6171715003207083E-3</v>
      </c>
    </row>
    <row r="103" spans="1:10" x14ac:dyDescent="0.25">
      <c r="A103" s="1">
        <v>43339</v>
      </c>
      <c r="B103">
        <v>122.879997</v>
      </c>
      <c r="C103">
        <v>243.30590799999999</v>
      </c>
      <c r="D103">
        <v>109.970001</v>
      </c>
      <c r="E103">
        <v>2901.5200199999999</v>
      </c>
      <c r="G103">
        <f t="shared" si="5"/>
        <v>1.1406143252503664E-3</v>
      </c>
      <c r="H103">
        <f t="shared" si="6"/>
        <v>-4.3670315209376476E-3</v>
      </c>
      <c r="I103">
        <f t="shared" si="7"/>
        <v>1.7675393627158975E-2</v>
      </c>
      <c r="J103">
        <f t="shared" si="8"/>
        <v>9.3332079461294626E-3</v>
      </c>
    </row>
    <row r="104" spans="1:10" x14ac:dyDescent="0.25">
      <c r="A104" s="1">
        <v>43346</v>
      </c>
      <c r="B104">
        <v>122.989998</v>
      </c>
      <c r="C104">
        <v>245.32058699999999</v>
      </c>
      <c r="D104">
        <v>109.93</v>
      </c>
      <c r="E104">
        <v>2871.679932</v>
      </c>
      <c r="G104">
        <f t="shared" si="5"/>
        <v>8.9519045154262677E-4</v>
      </c>
      <c r="H104">
        <f t="shared" si="6"/>
        <v>8.2804360015786838E-3</v>
      </c>
      <c r="I104">
        <f t="shared" si="7"/>
        <v>-3.6374465432609249E-4</v>
      </c>
      <c r="J104">
        <f t="shared" si="8"/>
        <v>-1.0284295057181758E-2</v>
      </c>
    </row>
    <row r="105" spans="1:10" x14ac:dyDescent="0.25">
      <c r="A105" s="1">
        <v>43353</v>
      </c>
      <c r="B105">
        <v>120.389999</v>
      </c>
      <c r="C105">
        <v>255.44000199999999</v>
      </c>
      <c r="D105">
        <v>108.769997</v>
      </c>
      <c r="E105">
        <v>2904.9799800000001</v>
      </c>
      <c r="G105">
        <f t="shared" si="5"/>
        <v>-2.1139922288640034E-2</v>
      </c>
      <c r="H105">
        <f t="shared" si="6"/>
        <v>4.124975862706548E-2</v>
      </c>
      <c r="I105">
        <f t="shared" si="7"/>
        <v>-1.0552196852542606E-2</v>
      </c>
      <c r="J105">
        <f t="shared" si="8"/>
        <v>1.1596016543810261E-2</v>
      </c>
    </row>
    <row r="106" spans="1:10" x14ac:dyDescent="0.25">
      <c r="A106" s="1">
        <v>43360</v>
      </c>
      <c r="B106">
        <v>118.489998</v>
      </c>
      <c r="C106">
        <v>247.320007</v>
      </c>
      <c r="D106">
        <v>109.709999</v>
      </c>
      <c r="E106">
        <v>2929.669922</v>
      </c>
      <c r="G106">
        <f t="shared" si="5"/>
        <v>-1.5782050135244252E-2</v>
      </c>
      <c r="H106">
        <f t="shared" si="6"/>
        <v>-3.1788267054586039E-2</v>
      </c>
      <c r="I106">
        <f t="shared" si="7"/>
        <v>8.6421074370350848E-3</v>
      </c>
      <c r="J106">
        <f t="shared" si="8"/>
        <v>8.4991780218739432E-3</v>
      </c>
    </row>
    <row r="107" spans="1:10" x14ac:dyDescent="0.25">
      <c r="A107" s="1">
        <v>43367</v>
      </c>
      <c r="B107">
        <v>117.33000199999999</v>
      </c>
      <c r="C107">
        <v>243.83999600000001</v>
      </c>
      <c r="D107">
        <v>109.720001</v>
      </c>
      <c r="E107">
        <v>2919.3701169999999</v>
      </c>
      <c r="G107">
        <f t="shared" si="5"/>
        <v>-9.7898220911439848E-3</v>
      </c>
      <c r="H107">
        <f t="shared" si="6"/>
        <v>-1.4070883476887452E-2</v>
      </c>
      <c r="I107">
        <f t="shared" si="7"/>
        <v>9.1167624566290684E-5</v>
      </c>
      <c r="J107">
        <f t="shared" si="8"/>
        <v>-3.5156878673106018E-3</v>
      </c>
    </row>
  </sheetData>
  <sortState ref="A3:G107">
    <sortCondition ref="A3"/>
  </sortState>
  <pageMargins left="0.7" right="0.7" top="0.75" bottom="0.75" header="0.3" footer="0.3"/>
  <pageSetup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9217" r:id="rId4">
          <objectPr defaultSize="0" autoPict="0" r:id="rId5">
            <anchor moveWithCells="1" sizeWithCells="1">
              <from>
                <xdr:col>19</xdr:col>
                <xdr:colOff>95250</xdr:colOff>
                <xdr:row>1</xdr:row>
                <xdr:rowOff>76200</xdr:rowOff>
              </from>
              <to>
                <xdr:col>21</xdr:col>
                <xdr:colOff>57150</xdr:colOff>
                <xdr:row>2</xdr:row>
                <xdr:rowOff>123825</xdr:rowOff>
              </to>
            </anchor>
          </objectPr>
        </oleObject>
      </mc:Choice>
      <mc:Fallback>
        <oleObject progId="Equation.3" shapeId="921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727F-055D-4BDB-9F9A-7044EB9FBF9D}">
  <dimension ref="A1:R47"/>
  <sheetViews>
    <sheetView topLeftCell="D1" workbookViewId="0">
      <selection activeCell="D1" sqref="A1:XFD1048576"/>
    </sheetView>
  </sheetViews>
  <sheetFormatPr defaultRowHeight="15" x14ac:dyDescent="0.25"/>
  <cols>
    <col min="1" max="1" width="12.5703125" customWidth="1"/>
    <col min="7" max="8" width="9.5703125" bestFit="1" customWidth="1"/>
    <col min="10" max="10" width="18.140625" customWidth="1"/>
    <col min="11" max="11" width="11.5703125" customWidth="1"/>
    <col min="12" max="12" width="9.5703125" bestFit="1" customWidth="1"/>
    <col min="13" max="13" width="13.140625" customWidth="1"/>
    <col min="14" max="14" width="14.42578125" customWidth="1"/>
    <col min="15" max="16" width="9.5703125" bestFit="1" customWidth="1"/>
  </cols>
  <sheetData>
    <row r="1" spans="1:18" ht="15.75" thickBot="1" x14ac:dyDescent="0.3">
      <c r="A1" t="s">
        <v>42</v>
      </c>
      <c r="C1" t="s">
        <v>8</v>
      </c>
      <c r="G1" t="s">
        <v>10</v>
      </c>
      <c r="H1" t="s">
        <v>66</v>
      </c>
      <c r="R1" s="46" t="s">
        <v>69</v>
      </c>
    </row>
    <row r="2" spans="1:18" x14ac:dyDescent="0.25">
      <c r="A2" s="37" t="s">
        <v>43</v>
      </c>
      <c r="B2" s="37"/>
      <c r="C2" t="s">
        <v>64</v>
      </c>
      <c r="D2" s="55">
        <v>1.05</v>
      </c>
      <c r="G2" s="56">
        <f>'Beta Estimation'!O7</f>
        <v>5.2718865136907385E-4</v>
      </c>
      <c r="H2" s="49">
        <f>'Beta Estimation'!P7</f>
        <v>2.1723670138363026E-4</v>
      </c>
      <c r="J2" s="41" t="s">
        <v>68</v>
      </c>
      <c r="K2" s="42" t="s">
        <v>44</v>
      </c>
      <c r="L2" s="42" t="s">
        <v>45</v>
      </c>
      <c r="M2" s="42" t="s">
        <v>46</v>
      </c>
      <c r="N2" s="42" t="s">
        <v>18</v>
      </c>
      <c r="O2" s="42" t="s">
        <v>65</v>
      </c>
      <c r="P2" s="42" t="s">
        <v>64</v>
      </c>
    </row>
    <row r="3" spans="1:18" x14ac:dyDescent="0.25">
      <c r="A3" s="34" t="s">
        <v>44</v>
      </c>
      <c r="B3" s="34">
        <v>0.64837365298506544</v>
      </c>
      <c r="J3" s="20" t="s">
        <v>8</v>
      </c>
      <c r="K3" s="44">
        <f>B3</f>
        <v>0.64837365298506544</v>
      </c>
      <c r="L3" s="44">
        <f>B4</f>
        <v>0.420388393885198</v>
      </c>
      <c r="M3" s="44">
        <f>B5</f>
        <v>0.41470592715858229</v>
      </c>
      <c r="N3" s="51">
        <f>B6</f>
        <v>2.2637429783059246E-2</v>
      </c>
      <c r="O3" s="44">
        <f>B13</f>
        <v>-2.1595587607766316E-3</v>
      </c>
      <c r="P3" s="41">
        <f>B14</f>
        <v>1.3016637551560502</v>
      </c>
    </row>
    <row r="4" spans="1:18" x14ac:dyDescent="0.25">
      <c r="A4" s="34" t="s">
        <v>45</v>
      </c>
      <c r="B4" s="34">
        <v>0.420388393885198</v>
      </c>
      <c r="J4" s="41" t="s">
        <v>9</v>
      </c>
      <c r="K4" s="44">
        <f>B18</f>
        <v>0.69281873319727338</v>
      </c>
      <c r="L4" s="44">
        <f>B19</f>
        <v>0.47999779706907469</v>
      </c>
      <c r="M4" s="44">
        <f>B20</f>
        <v>0.47489973625602638</v>
      </c>
      <c r="N4" s="51">
        <f>B21</f>
        <v>2.1221218015719495E-2</v>
      </c>
      <c r="O4" s="45">
        <f>B30</f>
        <v>-2.7281245540460063E-4</v>
      </c>
      <c r="P4" s="47">
        <f>B31</f>
        <v>1.3765823952170866</v>
      </c>
    </row>
    <row r="5" spans="1:18" x14ac:dyDescent="0.25">
      <c r="A5" s="34" t="s">
        <v>46</v>
      </c>
      <c r="B5" s="34">
        <v>0.41470592715858229</v>
      </c>
      <c r="J5" s="41" t="s">
        <v>10</v>
      </c>
      <c r="K5" s="44">
        <f>B35</f>
        <v>0.31236067599390843</v>
      </c>
      <c r="L5" s="44">
        <f>B36</f>
        <v>9.7569191907371428E-2</v>
      </c>
      <c r="M5" s="44">
        <f>B37</f>
        <v>8.8721831043718211E-2</v>
      </c>
      <c r="N5" s="51">
        <f>B38</f>
        <v>2.1918382899158893E-2</v>
      </c>
      <c r="O5" s="45">
        <f>B46</f>
        <v>2.819137531018031E-3</v>
      </c>
      <c r="P5" s="47">
        <f>B47</f>
        <v>0.48660075740798336</v>
      </c>
    </row>
    <row r="6" spans="1:18" x14ac:dyDescent="0.25">
      <c r="A6" s="34" t="s">
        <v>18</v>
      </c>
      <c r="B6" s="34">
        <v>2.2637429783059246E-2</v>
      </c>
    </row>
    <row r="7" spans="1:18" ht="15.75" thickBot="1" x14ac:dyDescent="0.3">
      <c r="A7" s="35" t="s">
        <v>47</v>
      </c>
      <c r="B7" s="35">
        <v>104</v>
      </c>
    </row>
    <row r="8" spans="1:18" x14ac:dyDescent="0.25">
      <c r="A8" s="36"/>
      <c r="B8" s="36" t="s">
        <v>52</v>
      </c>
      <c r="C8" s="36" t="s">
        <v>53</v>
      </c>
      <c r="D8" s="36" t="s">
        <v>54</v>
      </c>
      <c r="E8" s="36" t="s">
        <v>55</v>
      </c>
      <c r="F8" s="36" t="s">
        <v>56</v>
      </c>
      <c r="J8" t="s">
        <v>74</v>
      </c>
      <c r="L8" t="s">
        <v>71</v>
      </c>
      <c r="N8" t="s">
        <v>72</v>
      </c>
      <c r="O8" t="s">
        <v>75</v>
      </c>
    </row>
    <row r="9" spans="1:18" x14ac:dyDescent="0.25">
      <c r="A9" s="34" t="s">
        <v>49</v>
      </c>
      <c r="B9" s="34">
        <v>1</v>
      </c>
      <c r="C9" s="34">
        <v>3.7911245147760772E-2</v>
      </c>
      <c r="D9" s="34">
        <v>3.7911245147760772E-2</v>
      </c>
      <c r="E9" s="34">
        <v>73.979912969163621</v>
      </c>
      <c r="F9" s="34">
        <v>9.9806567069241931E-14</v>
      </c>
      <c r="I9" t="s">
        <v>8</v>
      </c>
      <c r="J9" s="52">
        <f>P3^2*'Beta Estimation'!P7</f>
        <v>3.6807034124039523E-4</v>
      </c>
      <c r="K9" s="48"/>
      <c r="L9" s="50">
        <f>N3^2</f>
        <v>5.1245322718293778E-4</v>
      </c>
      <c r="N9" s="53">
        <f>(J9+L9)</f>
        <v>8.8052356842333295E-4</v>
      </c>
      <c r="O9" s="6">
        <f>J9/N9</f>
        <v>0.41801304864498134</v>
      </c>
    </row>
    <row r="10" spans="1:18" x14ac:dyDescent="0.25">
      <c r="A10" s="34" t="s">
        <v>50</v>
      </c>
      <c r="B10" s="34">
        <v>102</v>
      </c>
      <c r="C10" s="34">
        <v>5.2270229172659652E-2</v>
      </c>
      <c r="D10" s="34">
        <v>5.1245322718293778E-4</v>
      </c>
      <c r="E10" s="34"/>
      <c r="F10" s="34"/>
      <c r="I10" t="s">
        <v>9</v>
      </c>
      <c r="J10" s="52">
        <f>P4^2*$H$2</f>
        <v>4.116590068810375E-4</v>
      </c>
      <c r="K10" s="48"/>
      <c r="L10" s="50">
        <f>N4^2</f>
        <v>4.5034009407069766E-4</v>
      </c>
      <c r="N10" s="53">
        <f t="shared" ref="N10:N11" si="0">J10+L10</f>
        <v>8.6199910095173516E-4</v>
      </c>
      <c r="O10" s="6">
        <f t="shared" ref="O10:O11" si="1">J10/N10</f>
        <v>0.47756315108278402</v>
      </c>
    </row>
    <row r="11" spans="1:18" ht="15.75" thickBot="1" x14ac:dyDescent="0.3">
      <c r="A11" s="35" t="s">
        <v>51</v>
      </c>
      <c r="B11" s="35">
        <v>103</v>
      </c>
      <c r="C11" s="35">
        <v>9.0181474320420424E-2</v>
      </c>
      <c r="D11" s="35"/>
      <c r="E11" s="35"/>
      <c r="F11" s="35"/>
      <c r="I11" t="s">
        <v>10</v>
      </c>
      <c r="J11" s="52">
        <f>P5^2*$H$2</f>
        <v>5.1437370696817334E-5</v>
      </c>
      <c r="K11" s="48"/>
      <c r="L11" s="50">
        <f>N5^2</f>
        <v>4.8041550891414101E-4</v>
      </c>
      <c r="N11" s="53">
        <f t="shared" si="0"/>
        <v>5.3185287961095837E-4</v>
      </c>
      <c r="O11" s="6">
        <f t="shared" si="1"/>
        <v>9.6713532385954037E-2</v>
      </c>
    </row>
    <row r="12" spans="1:18" x14ac:dyDescent="0.25">
      <c r="A12" s="36"/>
      <c r="B12" s="36" t="s">
        <v>57</v>
      </c>
      <c r="C12" s="36" t="s">
        <v>18</v>
      </c>
      <c r="D12" s="36" t="s">
        <v>58</v>
      </c>
      <c r="E12" s="36" t="s">
        <v>59</v>
      </c>
      <c r="F12" s="36" t="s">
        <v>60</v>
      </c>
      <c r="O12" s="50"/>
    </row>
    <row r="13" spans="1:18" x14ac:dyDescent="0.25">
      <c r="A13" s="34" t="s">
        <v>65</v>
      </c>
      <c r="B13" s="34">
        <v>-2.1595587607766316E-3</v>
      </c>
      <c r="C13" s="34">
        <v>2.2649029274643302E-3</v>
      </c>
      <c r="D13" s="34">
        <v>-0.95348844075819328</v>
      </c>
      <c r="E13" s="34">
        <v>0.34259680223360078</v>
      </c>
      <c r="F13" s="34">
        <v>-6.6519829785073193E-3</v>
      </c>
    </row>
    <row r="14" spans="1:18" ht="15.75" thickBot="1" x14ac:dyDescent="0.3">
      <c r="A14" s="35" t="s">
        <v>64</v>
      </c>
      <c r="B14" s="35">
        <v>1.3016637551560502</v>
      </c>
      <c r="C14" s="35">
        <v>0.15133587915632371</v>
      </c>
      <c r="D14" s="35">
        <v>8.6011576528490323</v>
      </c>
      <c r="E14" s="35">
        <v>9.9806567069245881E-14</v>
      </c>
      <c r="F14" s="35">
        <v>1.001489756399037</v>
      </c>
    </row>
    <row r="16" spans="1:18" ht="15.75" thickBot="1" x14ac:dyDescent="0.3">
      <c r="A16" t="s">
        <v>42</v>
      </c>
      <c r="C16" t="s">
        <v>9</v>
      </c>
    </row>
    <row r="17" spans="1:6" x14ac:dyDescent="0.25">
      <c r="A17" s="37" t="s">
        <v>43</v>
      </c>
      <c r="B17" s="37"/>
      <c r="C17" t="s">
        <v>64</v>
      </c>
      <c r="D17" s="55">
        <v>1.45</v>
      </c>
    </row>
    <row r="18" spans="1:6" x14ac:dyDescent="0.25">
      <c r="A18" s="34" t="s">
        <v>44</v>
      </c>
      <c r="B18" s="34">
        <v>0.69281873319727338</v>
      </c>
    </row>
    <row r="19" spans="1:6" x14ac:dyDescent="0.25">
      <c r="A19" s="34" t="s">
        <v>45</v>
      </c>
      <c r="B19" s="34">
        <v>0.47999779706907469</v>
      </c>
    </row>
    <row r="20" spans="1:6" x14ac:dyDescent="0.25">
      <c r="A20" s="34" t="s">
        <v>46</v>
      </c>
      <c r="B20" s="34">
        <v>0.47489973625602638</v>
      </c>
    </row>
    <row r="21" spans="1:6" x14ac:dyDescent="0.25">
      <c r="A21" s="34" t="s">
        <v>18</v>
      </c>
      <c r="B21" s="34">
        <v>2.1221218015719495E-2</v>
      </c>
    </row>
    <row r="22" spans="1:6" ht="15.75" thickBot="1" x14ac:dyDescent="0.3">
      <c r="A22" s="35" t="s">
        <v>47</v>
      </c>
      <c r="B22" s="35">
        <v>104</v>
      </c>
    </row>
    <row r="23" spans="1:6" ht="15.75" thickBot="1" x14ac:dyDescent="0.3">
      <c r="A23" t="s">
        <v>48</v>
      </c>
    </row>
    <row r="24" spans="1:6" x14ac:dyDescent="0.25">
      <c r="A24" s="36"/>
      <c r="B24" s="36" t="s">
        <v>52</v>
      </c>
      <c r="C24" s="36" t="s">
        <v>53</v>
      </c>
      <c r="D24" s="36" t="s">
        <v>54</v>
      </c>
      <c r="E24" s="36" t="s">
        <v>55</v>
      </c>
      <c r="F24" s="36" t="s">
        <v>56</v>
      </c>
    </row>
    <row r="25" spans="1:6" x14ac:dyDescent="0.25">
      <c r="A25" s="34" t="s">
        <v>49</v>
      </c>
      <c r="B25" s="34">
        <v>1</v>
      </c>
      <c r="C25" s="34">
        <v>4.2400877708746801E-2</v>
      </c>
      <c r="D25" s="34">
        <v>4.2400877708746801E-2</v>
      </c>
      <c r="E25" s="34">
        <v>94.1530151701092</v>
      </c>
      <c r="F25" s="34">
        <v>3.6966316321007776E-16</v>
      </c>
    </row>
    <row r="26" spans="1:6" x14ac:dyDescent="0.25">
      <c r="A26" s="34" t="s">
        <v>50</v>
      </c>
      <c r="B26" s="34">
        <v>102</v>
      </c>
      <c r="C26" s="34">
        <v>4.5934689595211159E-2</v>
      </c>
      <c r="D26" s="34">
        <v>4.5034009407069766E-4</v>
      </c>
      <c r="E26" s="34"/>
      <c r="F26" s="34"/>
    </row>
    <row r="27" spans="1:6" ht="15.75" thickBot="1" x14ac:dyDescent="0.3">
      <c r="A27" s="35" t="s">
        <v>51</v>
      </c>
      <c r="B27" s="35">
        <v>103</v>
      </c>
      <c r="C27" s="35">
        <v>8.833556730395796E-2</v>
      </c>
      <c r="D27" s="35"/>
      <c r="E27" s="35"/>
      <c r="F27" s="35"/>
    </row>
    <row r="28" spans="1:6" ht="15.75" thickBot="1" x14ac:dyDescent="0.3"/>
    <row r="29" spans="1:6" x14ac:dyDescent="0.25">
      <c r="A29" s="36"/>
      <c r="B29" s="36" t="s">
        <v>57</v>
      </c>
      <c r="C29" s="36" t="s">
        <v>18</v>
      </c>
      <c r="D29" s="36" t="s">
        <v>58</v>
      </c>
      <c r="E29" s="36" t="s">
        <v>59</v>
      </c>
      <c r="F29" s="36" t="s">
        <v>60</v>
      </c>
    </row>
    <row r="30" spans="1:6" x14ac:dyDescent="0.25">
      <c r="A30" s="34" t="s">
        <v>65</v>
      </c>
      <c r="B30" s="34">
        <v>-2.7281245540460063E-4</v>
      </c>
      <c r="C30" s="34">
        <v>2.1232091835854364E-3</v>
      </c>
      <c r="D30" s="34">
        <v>-0.12849061576867604</v>
      </c>
      <c r="E30" s="34">
        <v>0.89801373132340134</v>
      </c>
      <c r="F30" s="34">
        <v>-4.4841878039834793E-3</v>
      </c>
    </row>
    <row r="31" spans="1:6" ht="15.75" thickBot="1" x14ac:dyDescent="0.3">
      <c r="A31" s="35" t="s">
        <v>64</v>
      </c>
      <c r="B31" s="35">
        <v>1.3765823952170866</v>
      </c>
      <c r="C31" s="35">
        <v>0.14186821189304272</v>
      </c>
      <c r="D31" s="35">
        <v>9.7032476609694616</v>
      </c>
      <c r="E31" s="35">
        <v>3.6966316321006711E-16</v>
      </c>
      <c r="F31" s="35">
        <v>1.0951874695864423</v>
      </c>
    </row>
    <row r="33" spans="1:9" ht="15.75" thickBot="1" x14ac:dyDescent="0.3">
      <c r="A33" t="s">
        <v>42</v>
      </c>
      <c r="C33" t="s">
        <v>10</v>
      </c>
    </row>
    <row r="34" spans="1:9" x14ac:dyDescent="0.25">
      <c r="A34" s="37" t="s">
        <v>43</v>
      </c>
      <c r="B34" s="37"/>
      <c r="C34" t="s">
        <v>64</v>
      </c>
      <c r="D34">
        <v>0.54</v>
      </c>
      <c r="G34" s="54"/>
      <c r="H34" s="54"/>
      <c r="I34" s="54"/>
    </row>
    <row r="35" spans="1:9" x14ac:dyDescent="0.25">
      <c r="A35" s="34" t="s">
        <v>44</v>
      </c>
      <c r="B35" s="34">
        <v>0.31236067599390843</v>
      </c>
      <c r="G35" s="34"/>
      <c r="H35" s="34"/>
      <c r="I35" s="34"/>
    </row>
    <row r="36" spans="1:9" x14ac:dyDescent="0.25">
      <c r="A36" s="34" t="s">
        <v>45</v>
      </c>
      <c r="B36" s="34">
        <v>9.7569191907371428E-2</v>
      </c>
      <c r="G36" s="34"/>
      <c r="H36" s="34"/>
      <c r="I36" s="34"/>
    </row>
    <row r="37" spans="1:9" x14ac:dyDescent="0.25">
      <c r="A37" s="34" t="s">
        <v>46</v>
      </c>
      <c r="B37" s="34">
        <v>8.8721831043718211E-2</v>
      </c>
    </row>
    <row r="38" spans="1:9" x14ac:dyDescent="0.25">
      <c r="A38" s="34" t="s">
        <v>18</v>
      </c>
      <c r="B38" s="34">
        <v>2.1918382899158893E-2</v>
      </c>
    </row>
    <row r="39" spans="1:9" ht="15.75" thickBot="1" x14ac:dyDescent="0.3">
      <c r="A39" s="35" t="s">
        <v>47</v>
      </c>
      <c r="B39" s="35">
        <v>104</v>
      </c>
    </row>
    <row r="40" spans="1:9" ht="15.75" thickBot="1" x14ac:dyDescent="0.3">
      <c r="A40" t="s">
        <v>48</v>
      </c>
    </row>
    <row r="41" spans="1:9" x14ac:dyDescent="0.25">
      <c r="A41" s="36"/>
      <c r="B41" s="36" t="s">
        <v>52</v>
      </c>
      <c r="C41" s="36" t="s">
        <v>53</v>
      </c>
      <c r="D41" s="36" t="s">
        <v>54</v>
      </c>
      <c r="E41" s="36" t="s">
        <v>55</v>
      </c>
      <c r="F41" s="36" t="s">
        <v>56</v>
      </c>
    </row>
    <row r="42" spans="1:9" x14ac:dyDescent="0.25">
      <c r="A42" s="34" t="s">
        <v>49</v>
      </c>
      <c r="B42" s="34">
        <v>1</v>
      </c>
      <c r="C42" s="34">
        <v>5.2980491817722006E-3</v>
      </c>
      <c r="D42" s="34">
        <v>5.2980491817722006E-3</v>
      </c>
      <c r="E42" s="34">
        <v>11.028056096163743</v>
      </c>
      <c r="F42" s="34">
        <v>1.2459808693876721E-3</v>
      </c>
    </row>
    <row r="43" spans="1:9" x14ac:dyDescent="0.25">
      <c r="A43" s="34" t="s">
        <v>50</v>
      </c>
      <c r="B43" s="34">
        <v>102</v>
      </c>
      <c r="C43" s="34">
        <v>4.9002381909242387E-2</v>
      </c>
      <c r="D43" s="34">
        <v>4.8041550891414107E-4</v>
      </c>
      <c r="E43" s="34"/>
      <c r="F43" s="34"/>
    </row>
    <row r="44" spans="1:9" ht="15.75" thickBot="1" x14ac:dyDescent="0.3">
      <c r="A44" s="35" t="s">
        <v>51</v>
      </c>
      <c r="B44" s="35">
        <v>103</v>
      </c>
      <c r="C44" s="35">
        <v>5.4300431091014588E-2</v>
      </c>
      <c r="D44" s="35"/>
      <c r="E44" s="35"/>
      <c r="F44" s="35"/>
    </row>
    <row r="45" spans="1:9" x14ac:dyDescent="0.25">
      <c r="A45" s="36"/>
      <c r="B45" s="36" t="s">
        <v>57</v>
      </c>
      <c r="C45" s="36" t="s">
        <v>18</v>
      </c>
      <c r="D45" s="36" t="s">
        <v>58</v>
      </c>
      <c r="E45" s="36" t="s">
        <v>59</v>
      </c>
      <c r="F45" s="36" t="s">
        <v>60</v>
      </c>
    </row>
    <row r="46" spans="1:9" x14ac:dyDescent="0.25">
      <c r="A46" s="34" t="s">
        <v>65</v>
      </c>
      <c r="B46" s="34">
        <v>2.819137531018031E-3</v>
      </c>
      <c r="C46" s="34">
        <v>2.1929613948814767E-3</v>
      </c>
      <c r="D46" s="34">
        <v>1.2855390603765724</v>
      </c>
      <c r="E46" s="34">
        <v>0.20151502476060973</v>
      </c>
      <c r="F46" s="34">
        <v>-1.5305909979408203E-3</v>
      </c>
    </row>
    <row r="47" spans="1:9" ht="15.75" thickBot="1" x14ac:dyDescent="0.3">
      <c r="A47" s="35" t="s">
        <v>64</v>
      </c>
      <c r="B47" s="35">
        <v>0.48660075740798336</v>
      </c>
      <c r="C47" s="35">
        <v>0.14652890268538582</v>
      </c>
      <c r="D47" s="35">
        <v>3.3208517124622876</v>
      </c>
      <c r="E47" s="35">
        <v>1.2459808693876995E-3</v>
      </c>
      <c r="F47" s="35">
        <v>0.19596137368909877</v>
      </c>
    </row>
  </sheetData>
  <pageMargins left="0.7" right="0.7" top="0.75" bottom="0.75" header="0.3" footer="0.3"/>
  <pageSetup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41" r:id="rId4">
          <objectPr defaultSize="0" autoPict="0" r:id="rId5">
            <anchor moveWithCells="1" sizeWithCells="1">
              <from>
                <xdr:col>16</xdr:col>
                <xdr:colOff>514350</xdr:colOff>
                <xdr:row>0</xdr:row>
                <xdr:rowOff>190500</xdr:rowOff>
              </from>
              <to>
                <xdr:col>18</xdr:col>
                <xdr:colOff>485775</xdr:colOff>
                <xdr:row>2</xdr:row>
                <xdr:rowOff>57150</xdr:rowOff>
              </to>
            </anchor>
          </objectPr>
        </oleObject>
      </mc:Choice>
      <mc:Fallback>
        <oleObject progId="Equation.3" shapeId="10241" r:id="rId4"/>
      </mc:Fallback>
    </mc:AlternateContent>
    <mc:AlternateContent xmlns:mc="http://schemas.openxmlformats.org/markup-compatibility/2006">
      <mc:Choice Requires="x14">
        <oleObject progId="Equation.3" shapeId="10243" r:id="rId6">
          <objectPr defaultSize="0" autoPict="0" r:id="rId7">
            <anchor moveWithCells="1" sizeWithCells="1">
              <from>
                <xdr:col>19</xdr:col>
                <xdr:colOff>76200</xdr:colOff>
                <xdr:row>0</xdr:row>
                <xdr:rowOff>95250</xdr:rowOff>
              </from>
              <to>
                <xdr:col>21</xdr:col>
                <xdr:colOff>238125</xdr:colOff>
                <xdr:row>3</xdr:row>
                <xdr:rowOff>123825</xdr:rowOff>
              </to>
            </anchor>
          </objectPr>
        </oleObject>
      </mc:Choice>
      <mc:Fallback>
        <oleObject progId="Equation.3" shapeId="1024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FDX</vt:lpstr>
      <vt:lpstr>UPS</vt:lpstr>
      <vt:lpstr>TJX</vt:lpstr>
      <vt:lpstr>3 stocks</vt:lpstr>
      <vt:lpstr>Sheet1</vt:lpstr>
      <vt:lpstr>CAPM</vt:lpstr>
      <vt:lpstr>Beta Estimation</vt:lpstr>
      <vt:lpstr>Systematic and Unsyst. Risk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 kashefi</dc:creator>
  <cp:lastModifiedBy>Javad</cp:lastModifiedBy>
  <dcterms:created xsi:type="dcterms:W3CDTF">2018-09-24T15:45:57Z</dcterms:created>
  <dcterms:modified xsi:type="dcterms:W3CDTF">2018-10-31T02:29:04Z</dcterms:modified>
</cp:coreProperties>
</file>